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K:\Investice\PROJEKTY EU\Doprava\Modernizace mostu ev.č. 322-014 - Chvaletice\04_ZŘ stavba\ZD pro CRR_11_22\rozpocet\"/>
    </mc:Choice>
  </mc:AlternateContent>
  <bookViews>
    <workbookView xWindow="240" yWindow="120" windowWidth="14940" windowHeight="9225"/>
  </bookViews>
  <sheets>
    <sheet name="Rekapitulace" sheetId="1" r:id="rId1"/>
    <sheet name="SO000" sheetId="2" r:id="rId2"/>
    <sheet name="SO181" sheetId="3" r:id="rId3"/>
    <sheet name="SO201" sheetId="4" r:id="rId4"/>
    <sheet name="SO460" sheetId="5" r:id="rId5"/>
  </sheets>
  <calcPr calcId="162913"/>
  <webPublishing codePage="0"/>
</workbook>
</file>

<file path=xl/calcChain.xml><?xml version="1.0" encoding="utf-8"?>
<calcChain xmlns="http://schemas.openxmlformats.org/spreadsheetml/2006/main">
  <c r="O13" i="5" l="1"/>
  <c r="I13" i="5"/>
  <c r="I9" i="5"/>
  <c r="O9" i="5" s="1"/>
  <c r="R8" i="5" s="1"/>
  <c r="O8" i="5" s="1"/>
  <c r="O2" i="5" s="1"/>
  <c r="D13" i="1" s="1"/>
  <c r="O578" i="4"/>
  <c r="I578" i="4"/>
  <c r="I574" i="4"/>
  <c r="O574" i="4" s="1"/>
  <c r="I570" i="4"/>
  <c r="O570" i="4" s="1"/>
  <c r="O566" i="4"/>
  <c r="I566" i="4"/>
  <c r="I562" i="4"/>
  <c r="O562" i="4" s="1"/>
  <c r="I558" i="4"/>
  <c r="O558" i="4" s="1"/>
  <c r="O554" i="4"/>
  <c r="I554" i="4"/>
  <c r="I550" i="4"/>
  <c r="O550" i="4" s="1"/>
  <c r="I546" i="4"/>
  <c r="O546" i="4" s="1"/>
  <c r="O542" i="4"/>
  <c r="I542" i="4"/>
  <c r="I538" i="4"/>
  <c r="O538" i="4" s="1"/>
  <c r="I534" i="4"/>
  <c r="O534" i="4" s="1"/>
  <c r="O530" i="4"/>
  <c r="I530" i="4"/>
  <c r="I526" i="4"/>
  <c r="O526" i="4" s="1"/>
  <c r="I522" i="4"/>
  <c r="O522" i="4" s="1"/>
  <c r="O518" i="4"/>
  <c r="I518" i="4"/>
  <c r="I514" i="4"/>
  <c r="O514" i="4" s="1"/>
  <c r="I510" i="4"/>
  <c r="O510" i="4" s="1"/>
  <c r="O506" i="4"/>
  <c r="I506" i="4"/>
  <c r="I502" i="4"/>
  <c r="O502" i="4" s="1"/>
  <c r="I498" i="4"/>
  <c r="O498" i="4" s="1"/>
  <c r="O494" i="4"/>
  <c r="I494" i="4"/>
  <c r="I490" i="4"/>
  <c r="O490" i="4" s="1"/>
  <c r="I486" i="4"/>
  <c r="O486" i="4" s="1"/>
  <c r="O482" i="4"/>
  <c r="I482" i="4"/>
  <c r="I478" i="4"/>
  <c r="O478" i="4" s="1"/>
  <c r="I474" i="4"/>
  <c r="O474" i="4" s="1"/>
  <c r="O470" i="4"/>
  <c r="I470" i="4"/>
  <c r="I466" i="4"/>
  <c r="O466" i="4" s="1"/>
  <c r="I462" i="4"/>
  <c r="O462" i="4" s="1"/>
  <c r="O458" i="4"/>
  <c r="I458" i="4"/>
  <c r="I454" i="4"/>
  <c r="O454" i="4" s="1"/>
  <c r="I450" i="4"/>
  <c r="O450" i="4" s="1"/>
  <c r="O446" i="4"/>
  <c r="I446" i="4"/>
  <c r="I442" i="4"/>
  <c r="O442" i="4" s="1"/>
  <c r="I438" i="4"/>
  <c r="O438" i="4" s="1"/>
  <c r="O434" i="4"/>
  <c r="I434" i="4"/>
  <c r="I430" i="4"/>
  <c r="O430" i="4" s="1"/>
  <c r="I426" i="4"/>
  <c r="O426" i="4" s="1"/>
  <c r="I421" i="4"/>
  <c r="O421" i="4" s="1"/>
  <c r="O417" i="4"/>
  <c r="I417" i="4"/>
  <c r="I413" i="4"/>
  <c r="O413" i="4" s="1"/>
  <c r="I409" i="4"/>
  <c r="O409" i="4" s="1"/>
  <c r="R396" i="4" s="1"/>
  <c r="O396" i="4" s="1"/>
  <c r="O405" i="4"/>
  <c r="I405" i="4"/>
  <c r="I401" i="4"/>
  <c r="O401" i="4" s="1"/>
  <c r="I397" i="4"/>
  <c r="O397" i="4" s="1"/>
  <c r="I392" i="4"/>
  <c r="O392" i="4" s="1"/>
  <c r="O388" i="4"/>
  <c r="I388" i="4"/>
  <c r="I384" i="4"/>
  <c r="O384" i="4" s="1"/>
  <c r="I380" i="4"/>
  <c r="O380" i="4" s="1"/>
  <c r="O376" i="4"/>
  <c r="I376" i="4"/>
  <c r="I372" i="4"/>
  <c r="O372" i="4" s="1"/>
  <c r="I368" i="4"/>
  <c r="O368" i="4" s="1"/>
  <c r="O364" i="4"/>
  <c r="I364" i="4"/>
  <c r="I360" i="4"/>
  <c r="O360" i="4" s="1"/>
  <c r="I356" i="4"/>
  <c r="O356" i="4" s="1"/>
  <c r="R355" i="4" s="1"/>
  <c r="O355" i="4" s="1"/>
  <c r="I351" i="4"/>
  <c r="O351" i="4" s="1"/>
  <c r="O347" i="4"/>
  <c r="I347" i="4"/>
  <c r="I343" i="4"/>
  <c r="O343" i="4" s="1"/>
  <c r="I339" i="4"/>
  <c r="O339" i="4" s="1"/>
  <c r="R338" i="4" s="1"/>
  <c r="O338" i="4" s="1"/>
  <c r="I334" i="4"/>
  <c r="O334" i="4" s="1"/>
  <c r="O330" i="4"/>
  <c r="I330" i="4"/>
  <c r="I326" i="4"/>
  <c r="O326" i="4" s="1"/>
  <c r="I322" i="4"/>
  <c r="O322" i="4" s="1"/>
  <c r="O318" i="4"/>
  <c r="I318" i="4"/>
  <c r="I314" i="4"/>
  <c r="O314" i="4" s="1"/>
  <c r="I310" i="4"/>
  <c r="O310" i="4" s="1"/>
  <c r="O306" i="4"/>
  <c r="I306" i="4"/>
  <c r="I302" i="4"/>
  <c r="O302" i="4" s="1"/>
  <c r="I298" i="4"/>
  <c r="O298" i="4" s="1"/>
  <c r="O294" i="4"/>
  <c r="I294" i="4"/>
  <c r="Q293" i="4" s="1"/>
  <c r="I293" i="4" s="1"/>
  <c r="O289" i="4"/>
  <c r="I289" i="4"/>
  <c r="I285" i="4"/>
  <c r="O285" i="4" s="1"/>
  <c r="I281" i="4"/>
  <c r="O281" i="4" s="1"/>
  <c r="O277" i="4"/>
  <c r="I277" i="4"/>
  <c r="I273" i="4"/>
  <c r="O273" i="4" s="1"/>
  <c r="I269" i="4"/>
  <c r="O269" i="4" s="1"/>
  <c r="O265" i="4"/>
  <c r="I265" i="4"/>
  <c r="I261" i="4"/>
  <c r="O261" i="4" s="1"/>
  <c r="I257" i="4"/>
  <c r="O257" i="4" s="1"/>
  <c r="O253" i="4"/>
  <c r="I253" i="4"/>
  <c r="I249" i="4"/>
  <c r="O249" i="4" s="1"/>
  <c r="I245" i="4"/>
  <c r="O245" i="4" s="1"/>
  <c r="O241" i="4"/>
  <c r="I241" i="4"/>
  <c r="I237" i="4"/>
  <c r="O237" i="4" s="1"/>
  <c r="I233" i="4"/>
  <c r="O233" i="4" s="1"/>
  <c r="O229" i="4"/>
  <c r="I229" i="4"/>
  <c r="I225" i="4"/>
  <c r="O225" i="4" s="1"/>
  <c r="I221" i="4"/>
  <c r="O221" i="4" s="1"/>
  <c r="O217" i="4"/>
  <c r="R208" i="4" s="1"/>
  <c r="O208" i="4" s="1"/>
  <c r="I217" i="4"/>
  <c r="I213" i="4"/>
  <c r="O213" i="4" s="1"/>
  <c r="I209" i="4"/>
  <c r="O209" i="4" s="1"/>
  <c r="Q208" i="4"/>
  <c r="I208" i="4" s="1"/>
  <c r="I204" i="4"/>
  <c r="O204" i="4" s="1"/>
  <c r="O200" i="4"/>
  <c r="I200" i="4"/>
  <c r="I196" i="4"/>
  <c r="O196" i="4" s="1"/>
  <c r="I192" i="4"/>
  <c r="O192" i="4" s="1"/>
  <c r="O188" i="4"/>
  <c r="I188" i="4"/>
  <c r="I184" i="4"/>
  <c r="O184" i="4" s="1"/>
  <c r="R183" i="4" s="1"/>
  <c r="O183" i="4" s="1"/>
  <c r="I179" i="4"/>
  <c r="O179" i="4" s="1"/>
  <c r="I175" i="4"/>
  <c r="O175" i="4" s="1"/>
  <c r="O171" i="4"/>
  <c r="I171" i="4"/>
  <c r="I167" i="4"/>
  <c r="O167" i="4" s="1"/>
  <c r="I163" i="4"/>
  <c r="O163" i="4" s="1"/>
  <c r="O159" i="4"/>
  <c r="I159" i="4"/>
  <c r="I155" i="4"/>
  <c r="O155" i="4" s="1"/>
  <c r="I151" i="4"/>
  <c r="O151" i="4" s="1"/>
  <c r="O147" i="4"/>
  <c r="R146" i="4" s="1"/>
  <c r="O146" i="4" s="1"/>
  <c r="I147" i="4"/>
  <c r="Q146" i="4" s="1"/>
  <c r="I146" i="4" s="1"/>
  <c r="O142" i="4"/>
  <c r="I142" i="4"/>
  <c r="I138" i="4"/>
  <c r="O138" i="4" s="1"/>
  <c r="I134" i="4"/>
  <c r="O134" i="4" s="1"/>
  <c r="O130" i="4"/>
  <c r="I130" i="4"/>
  <c r="I126" i="4"/>
  <c r="O126" i="4" s="1"/>
  <c r="I122" i="4"/>
  <c r="O122" i="4" s="1"/>
  <c r="O118" i="4"/>
  <c r="I118" i="4"/>
  <c r="I114" i="4"/>
  <c r="O114" i="4" s="1"/>
  <c r="I110" i="4"/>
  <c r="O110" i="4" s="1"/>
  <c r="O106" i="4"/>
  <c r="I106" i="4"/>
  <c r="I102" i="4"/>
  <c r="O102" i="4" s="1"/>
  <c r="I98" i="4"/>
  <c r="O98" i="4" s="1"/>
  <c r="O94" i="4"/>
  <c r="I94" i="4"/>
  <c r="I90" i="4"/>
  <c r="O90" i="4" s="1"/>
  <c r="I86" i="4"/>
  <c r="O86" i="4" s="1"/>
  <c r="O82" i="4"/>
  <c r="I82" i="4"/>
  <c r="I78" i="4"/>
  <c r="O78" i="4" s="1"/>
  <c r="I74" i="4"/>
  <c r="O74" i="4" s="1"/>
  <c r="O70" i="4"/>
  <c r="I70" i="4"/>
  <c r="I66" i="4"/>
  <c r="O66" i="4" s="1"/>
  <c r="I62" i="4"/>
  <c r="O62" i="4" s="1"/>
  <c r="O58" i="4"/>
  <c r="I58" i="4"/>
  <c r="I54" i="4"/>
  <c r="O54" i="4" s="1"/>
  <c r="I49" i="4"/>
  <c r="O49" i="4" s="1"/>
  <c r="I45" i="4"/>
  <c r="O45" i="4" s="1"/>
  <c r="O41" i="4"/>
  <c r="I41" i="4"/>
  <c r="I37" i="4"/>
  <c r="O37" i="4" s="1"/>
  <c r="I33" i="4"/>
  <c r="O33" i="4" s="1"/>
  <c r="O29" i="4"/>
  <c r="I29" i="4"/>
  <c r="I25" i="4"/>
  <c r="O25" i="4" s="1"/>
  <c r="I21" i="4"/>
  <c r="O21" i="4" s="1"/>
  <c r="O17" i="4"/>
  <c r="I17" i="4"/>
  <c r="I13" i="4"/>
  <c r="O13" i="4" s="1"/>
  <c r="I9" i="4"/>
  <c r="O9" i="4" s="1"/>
  <c r="R8" i="4"/>
  <c r="O8" i="4" s="1"/>
  <c r="Q8" i="4"/>
  <c r="I8" i="4" s="1"/>
  <c r="O112" i="3"/>
  <c r="I112" i="3"/>
  <c r="I108" i="3"/>
  <c r="O108" i="3" s="1"/>
  <c r="I104" i="3"/>
  <c r="O104" i="3" s="1"/>
  <c r="O100" i="3"/>
  <c r="I100" i="3"/>
  <c r="I96" i="3"/>
  <c r="O96" i="3" s="1"/>
  <c r="I92" i="3"/>
  <c r="O92" i="3" s="1"/>
  <c r="O88" i="3"/>
  <c r="I88" i="3"/>
  <c r="I84" i="3"/>
  <c r="O84" i="3" s="1"/>
  <c r="I80" i="3"/>
  <c r="O80" i="3" s="1"/>
  <c r="O76" i="3"/>
  <c r="I76" i="3"/>
  <c r="I72" i="3"/>
  <c r="O72" i="3" s="1"/>
  <c r="I68" i="3"/>
  <c r="O68" i="3" s="1"/>
  <c r="O64" i="3"/>
  <c r="I64" i="3"/>
  <c r="I60" i="3"/>
  <c r="O60" i="3" s="1"/>
  <c r="I56" i="3"/>
  <c r="O56" i="3" s="1"/>
  <c r="O52" i="3"/>
  <c r="I52" i="3"/>
  <c r="I48" i="3"/>
  <c r="O48" i="3" s="1"/>
  <c r="I44" i="3"/>
  <c r="O44" i="3" s="1"/>
  <c r="I40" i="3"/>
  <c r="Q31" i="3" s="1"/>
  <c r="I31" i="3" s="1"/>
  <c r="I36" i="3"/>
  <c r="O36" i="3" s="1"/>
  <c r="I32" i="3"/>
  <c r="O32" i="3" s="1"/>
  <c r="I27" i="3"/>
  <c r="O27" i="3" s="1"/>
  <c r="O23" i="3"/>
  <c r="I23" i="3"/>
  <c r="I19" i="3"/>
  <c r="O19" i="3" s="1"/>
  <c r="R18" i="3" s="1"/>
  <c r="O18" i="3"/>
  <c r="I14" i="3"/>
  <c r="O14" i="3" s="1"/>
  <c r="R13" i="3" s="1"/>
  <c r="O13" i="3"/>
  <c r="I9" i="3"/>
  <c r="O9" i="3" s="1"/>
  <c r="R8" i="3" s="1"/>
  <c r="O8" i="3"/>
  <c r="I65" i="2"/>
  <c r="O65" i="2" s="1"/>
  <c r="O61" i="2"/>
  <c r="I61" i="2"/>
  <c r="I57" i="2"/>
  <c r="O57" i="2" s="1"/>
  <c r="I53" i="2"/>
  <c r="O53" i="2" s="1"/>
  <c r="I49" i="2"/>
  <c r="O49" i="2" s="1"/>
  <c r="I45" i="2"/>
  <c r="O45" i="2" s="1"/>
  <c r="I41" i="2"/>
  <c r="O41" i="2" s="1"/>
  <c r="I37" i="2"/>
  <c r="O37" i="2" s="1"/>
  <c r="I33" i="2"/>
  <c r="O33" i="2" s="1"/>
  <c r="I29" i="2"/>
  <c r="O29" i="2" s="1"/>
  <c r="O25" i="2"/>
  <c r="I25" i="2"/>
  <c r="I21" i="2"/>
  <c r="O21" i="2" s="1"/>
  <c r="I17" i="2"/>
  <c r="O17" i="2" s="1"/>
  <c r="I13" i="2"/>
  <c r="O13" i="2" s="1"/>
  <c r="I9" i="2"/>
  <c r="O9" i="2" s="1"/>
  <c r="R293" i="4" l="1"/>
  <c r="O293" i="4" s="1"/>
  <c r="R8" i="2"/>
  <c r="O8" i="2" s="1"/>
  <c r="O2" i="2" s="1"/>
  <c r="D10" i="1" s="1"/>
  <c r="O40" i="3"/>
  <c r="R31" i="3" s="1"/>
  <c r="O31" i="3" s="1"/>
  <c r="O2" i="3" s="1"/>
  <c r="D11" i="1" s="1"/>
  <c r="R53" i="4"/>
  <c r="O53" i="4" s="1"/>
  <c r="O2" i="4" s="1"/>
  <c r="D12" i="1" s="1"/>
  <c r="R425" i="4"/>
  <c r="O425" i="4" s="1"/>
  <c r="Q338" i="4"/>
  <c r="I338" i="4" s="1"/>
  <c r="Q355" i="4"/>
  <c r="I355" i="4" s="1"/>
  <c r="Q396" i="4"/>
  <c r="I396" i="4" s="1"/>
  <c r="Q425" i="4"/>
  <c r="I425" i="4" s="1"/>
  <c r="Q8" i="5"/>
  <c r="I8" i="5" s="1"/>
  <c r="I3" i="5" s="1"/>
  <c r="C13" i="1" s="1"/>
  <c r="E13" i="1" s="1"/>
  <c r="Q53" i="4"/>
  <c r="I53" i="4" s="1"/>
  <c r="I3" i="4" s="1"/>
  <c r="C12" i="1" s="1"/>
  <c r="E12" i="1" s="1"/>
  <c r="Q183" i="4"/>
  <c r="I183" i="4" s="1"/>
  <c r="Q8" i="2"/>
  <c r="I8" i="2" s="1"/>
  <c r="I3" i="2" s="1"/>
  <c r="C10" i="1" s="1"/>
  <c r="Q8" i="3"/>
  <c r="I8" i="3" s="1"/>
  <c r="Q13" i="3"/>
  <c r="I13" i="3" s="1"/>
  <c r="Q18" i="3"/>
  <c r="I18" i="3" s="1"/>
  <c r="I3" i="3" l="1"/>
  <c r="C11" i="1" s="1"/>
  <c r="E11" i="1" s="1"/>
  <c r="E10" i="1"/>
  <c r="C7" i="1" l="1"/>
  <c r="C6" i="1"/>
</calcChain>
</file>

<file path=xl/sharedStrings.xml><?xml version="1.0" encoding="utf-8"?>
<sst xmlns="http://schemas.openxmlformats.org/spreadsheetml/2006/main" count="2605" uniqueCount="856">
  <si>
    <t>Firma: MDS Projekt s.r.o.</t>
  </si>
  <si>
    <t>Rekapitulace ceny</t>
  </si>
  <si>
    <t>Stavba: 1842-18-3 - Modernizace mostu ev.č. 322-014 Chvaletice</t>
  </si>
  <si>
    <t xml:space="preserve">Varianta: ZŘ - </t>
  </si>
  <si>
    <t>Celková cena bez DPH:</t>
  </si>
  <si>
    <t>Celková cena s DPH:</t>
  </si>
  <si>
    <t>Objekt</t>
  </si>
  <si>
    <t>Popis</t>
  </si>
  <si>
    <t>Cena bez DPH</t>
  </si>
  <si>
    <t>DPH</t>
  </si>
  <si>
    <t>Cena s DPH</t>
  </si>
  <si>
    <t>ASPE10</t>
  </si>
  <si>
    <t>S</t>
  </si>
  <si>
    <t>Soupis prací objektu</t>
  </si>
  <si>
    <t xml:space="preserve">Stavba: </t>
  </si>
  <si>
    <t>1842-18-3</t>
  </si>
  <si>
    <t>Modernizace mostu ev.č. 322-014 Chvaletice</t>
  </si>
  <si>
    <t>O</t>
  </si>
  <si>
    <t>Rozpočet:</t>
  </si>
  <si>
    <t>0,00</t>
  </si>
  <si>
    <t>15,00</t>
  </si>
  <si>
    <t>21,00</t>
  </si>
  <si>
    <t>3</t>
  </si>
  <si>
    <t>2</t>
  </si>
  <si>
    <t>SO000</t>
  </si>
  <si>
    <t>SO000 - Všeobecné a ostatní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</si>
  <si>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</si>
  <si>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</si>
  <si>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</si>
  <si>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</si>
  <si>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</si>
  <si>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</si>
  <si>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</si>
  <si>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</si>
  <si>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</si>
  <si>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</si>
  <si>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</si>
  <si>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</si>
  <si>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</si>
  <si>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</si>
  <si>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</si>
  <si>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</si>
  <si>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</si>
  <si>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</si>
  <si>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</si>
  <si>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</si>
  <si>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02111</t>
  </si>
  <si>
    <t/>
  </si>
  <si>
    <t>PROSTORY PRO OBJEDNATELE - KANCELÁŘE - NÁJEM</t>
  </si>
  <si>
    <t>KPLMĚSÍC</t>
  </si>
  <si>
    <t>PP</t>
  </si>
  <si>
    <t>VV</t>
  </si>
  <si>
    <t>kompletní zajištění prostoru pro zástupce objednatele, TDI a AD pro kancelářskou činnost, projednání a jednání  
celkem předpoklad v soupisu prací 8 měsíců a nebo po celou dobu realizace stavby s maximální dobou trvání 8 měsíců. Zhotovitel zde započte tyto práce po celou dobu realizace akce do komplet 8 měsíců v soupisu prací.  
Součástí zajištěných prostor na stavebě bude stůl, židle pro jednání a projednání. Včetně elektropřípojky a topení.  
Položka bude fakturována dle celkové doby realizace a použití dle skutečnosti s maximální předpokládanou dobou využití této položky do 8 měsíců. 
Celkem 8=8,000 [A]</t>
  </si>
  <si>
    <t>TS</t>
  </si>
  <si>
    <t>zahrnuje náklady na pronájem zařízení</t>
  </si>
  <si>
    <t>02720</t>
  </si>
  <si>
    <t>POMOC PRÁCE ZŘÍZ NEBO ZAJIŠŤ REGULACI A OCHRANU DOPRAVY</t>
  </si>
  <si>
    <t>KPL</t>
  </si>
  <si>
    <t>celkem veškeré zajištění převedení jakékoliv ostatní dopravy nad rámec SO 181,  
Uvažuje se zajištění prostoru pod mostem, převedení pěších a cyklistu atp v době realizace stavby 
Celkem 1=1,000 [A]</t>
  </si>
  <si>
    <t>zahrnuje veškeré náklady spojené s objednatelem požadovanými zařízeními</t>
  </si>
  <si>
    <t>027211</t>
  </si>
  <si>
    <t>A</t>
  </si>
  <si>
    <t>POM PRÁCE ZAJIŠŤ REGUL DOPRAVY - VÝLUKY NA NEELEKTRIF TRATI</t>
  </si>
  <si>
    <t>"Kompletní práce související s omezením dopravy na podchozí žel trati, žel. vlečce.  
Do položky budou zahrnuty veškeré náklady spojené s výlukou, omezení provozu na neelektrifikované trati v prostoru staveniště nutných pro jednotlivé etapy výstavby akce a jednotlivé objekty.  
Zhotovitel zahrne kompletní cenu za tyto položky včetně prací souvisejících v daném režimu a v předpokládaném počtu hodin jím požadovaným. Do této položky a ceny bude zahrnut celkový návrh zhotovitele a celková cena výluk, omezení provozu na dané trati pod mostem komplet.  
Fakturace bude probíhat dle doložené kompletní činnosti zhotovitele související s touto problematikou.  
Celkem předpoklad výluk, omezení dopravy  je uveden v příloze A. Průvodní zpráva a E.1. Technická zpráva ZOV vč. HMG. Zhotovitel si sám navrhne, projedná a zajistí celou tuto problematiku dle vlastního požadavku v požadovaném rozsahu dle jím navrženým postupem realizace stavby s jeho požadovaným rozsahem činností.  
Celkem 1=1,000 [A]</t>
  </si>
  <si>
    <t>zahrnuje veškeré náklady pro ČD spojené s objednatelem požadovaným omezením provozu na železnici</t>
  </si>
  <si>
    <t>027222</t>
  </si>
  <si>
    <t>POM PRÁCE ZAJIŠŤ REGUL DOPRAVY - POMALÉ JÍZDY NÁKLAD VLAKŮ</t>
  </si>
  <si>
    <t>"Kompletní práce související s pomalými jízdami na podchozí žel trati, žel. vlečce.  
Do položky budou zahrnuty veškeré náklady spojené pomalými jízdami na neelektrifikované trati v prostoru staveniště nutných pro jednotlivé etapy výstavby akce a jednotlivé objekty.  
Zhotovitel zahrne kompletní cenu za tyto položky včetně prací souvisejících v daném režimu a v předpokládaném počtu hodin jím požadovaným. Do této položky a ceny bude zahrnut celkový návrh zhotovitele a celková cena pomalých jízd na dané trati pod mostem komplet.  
Fakturace bude probíhat dle doložené kompletní činnosti zhotovitele související s touto problematikou.  
Celkem předpoklad pomalých jízd je uveden v příloze A. Průvodní zpráva a E.1. Technická zpráva ZOV vč. HMG. Zhotovitel si sám navrhne, projedná a zajistí celou tuto problematiku dle vlastního požadavku v požadovaném rozsahu dle jím navrženým postupem realizace stavby s jeho požadovaným rozsahem činností.  
1=1,000 [A]</t>
  </si>
  <si>
    <t>02730</t>
  </si>
  <si>
    <t>POMOC PRÁCE ZŘÍZ NEBO ZAJIŠŤ OCHRANU INŽENÝRSKÝCH SÍTÍ</t>
  </si>
  <si>
    <t>Položka společná pro celou stavbu 
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Případné sondy, zajištění před stavebními pracemi po dobu výstavby SO 181,  201, 430  
Celkem 1=1,000 [A]</t>
  </si>
  <si>
    <t>02910</t>
  </si>
  <si>
    <t>OSTATNÍ POŽADAVKY - ZEMĚMĚŘIČSKÁ MĚŘENÍ</t>
  </si>
  <si>
    <t>Cena za zaměření skutečného provedení stavby výškopisné i polohopisné. Včetně předání zaměření v tištěné i elektronické podobě.    
Celkem rozsah dle SOD 
celkem 1=1,000 [A]</t>
  </si>
  <si>
    <t>zahrnuje veškeré náklady spojené s objednatelem požadovanými pracemi,   
- pro stanovení orientační investorské ceny určete jednotkovou cenu jako 1% odhadované ceny stavby</t>
  </si>
  <si>
    <t>7</t>
  </si>
  <si>
    <t>02943</t>
  </si>
  <si>
    <t>OSTATNÍ POŽADAVKY - VYPRACOVÁNÍ RDS</t>
  </si>
  <si>
    <t>celkem dle požadavku zhotovitele a objednatele dle SOD a v daném počtu v tištění a el. podobě. VTD dokumentace pak zahrnuta do jednotlivých položek daného SO. 
Rozsah prací je dfinován SOD akce mezi objednatelem a dodavatelem stavby. 
RDS dokumentace pro SO 181 
RDS dokumentace pro SO 201 
RDS dokumentace pro SO 430 
Celkem 1=1,000 [A]</t>
  </si>
  <si>
    <t>zahrnuje veškeré náklady spojené s objednatelem požadovanými pracemi</t>
  </si>
  <si>
    <t>8</t>
  </si>
  <si>
    <t>02944</t>
  </si>
  <si>
    <t>OSTAT POŽADAVKY - DOKUMENTACE SKUTEČ PROVEDENÍ V DIGIT FORMĚ</t>
  </si>
  <si>
    <t>02946</t>
  </si>
  <si>
    <t>OSTAT POŽADAVKY - FOTODOKUMENTACE</t>
  </si>
  <si>
    <t>Položka společná pro celou stavbu 
Rozsah prací je dfinován SOD akce mezi objednatelem a dodavatelem stavby. 
Zpracování podrobné fotodokumentace s časovým určením vč.popisu.  
Celkem 1=1,000 [A]</t>
  </si>
  <si>
    <t>položka zahrnuje:  
- fotodokumentaci zadavatelem požadovaného děje a konstrukcí v požadovaných časových intervalech  
- zadavatelem specifikované výstupy (fotografie v papírovém a digitálním formátu) v požadovaném počtu</t>
  </si>
  <si>
    <t>02950</t>
  </si>
  <si>
    <t>OSTATNÍ POŽADAVKY - POSUDKY, KONTROLY, REVIZNÍ ZPRÁVY</t>
  </si>
  <si>
    <t>Položka zahrnuje pasport dotčených pozemků, sousedních a souvisejících objektů vč objetů podchozí žel. vlečky s dočasným záborem stavby dle technické zprávy 
Zdokumentování (pasportizace) stávajícího stavu konstrukce komunikace, železniční trati, drážních objektů a pozemků dočasného záboru,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(případně vrámci samostatné akce) 
Celkem 1=1,000 [A]</t>
  </si>
  <si>
    <t>11</t>
  </si>
  <si>
    <t>B</t>
  </si>
  <si>
    <t>Položka zahrnuje pasport dotčených komunikací včetně vybavení a příslušenoství s vedenými DIO dle PD 
Zdokumentování (pasportizace) stávajícího stavu konstrukce komunikací objízdných tras a pozemků s nimi souvisejícími s odsouhlasením pasportu dotčenými osobami, správci, vlastníky. Pasportizace komunikací určených k DIO.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objízdných tras apod., návrh nápravných opatření, závěrečná zpráva jako podklad pro nápravná opatření řešení mimo tuto akci (případně v rámci samostatné akce) 
Celkem 1=1,000 [A]</t>
  </si>
  <si>
    <t>12</t>
  </si>
  <si>
    <t>02960</t>
  </si>
  <si>
    <t>OSTATNÍ POŽADAVKY - ODBORNÝ DOZOR</t>
  </si>
  <si>
    <t>"Drážní dozor na železniční neelektrifikované trati pod mostem.  
Do položky budou zahrnuty veškeré náklady spojené s drážním dozorem a dozorem vlastníka a správce podchozí trati, vlečky na neelektrifikované trati v prostoru staveniště nutných pro jednotlivé etapy výstavby akce a jednotlivé objekty.  
Zhotovitel zahrne kompletní cenu za tyto a související práce v daném režimu a v předpokládaném počtu hodin jím požadovaným a požadovaným správcem trati. Jedná se o maximální možný počet hodin drážního dozoru který si zajistí zhotovitel a zahrne do této položky. Do této položky a ceny bude zahrnut zhotovitelem kompletní návrh a celková cena drážního dozoru na dané trati.  
Fakturace bude probíhat dle doložené kompletní činnosti zhotovitele související s touto problematikou.  
Celkem předpoklad drážního dozoru a dozoru na železniční trati  je uveden v příloze A. Průvodní zpráva a E.1. Technická zpráva ZOV vč. HMG. Zhotovitel si sám navrhne, projedná a zajistí celou tuto problematiku dle vlastního požadavku v požadovaném rozsahu dle jím navrženým postupem realizace stavby s jeho požadovaným rozsahem činností.  
Celkem 1=1,000 [A]</t>
  </si>
  <si>
    <t>zahrnuje veškeré náklady spojené s objednatelem požadovaným dozorem</t>
  </si>
  <si>
    <t>13</t>
  </si>
  <si>
    <t>02990</t>
  </si>
  <si>
    <t>OSTATNÍ POŽADAVKY - INFORMAČNÍ TABULE</t>
  </si>
  <si>
    <t>Publicita stavby dle požadavku objednatele, grafického manuálu a počtu dle SOD, ZOP objednatele. 
Pamětní deska dle podmínek IROP osazená na stavbě po dobu udržitelnosti 5 let 
celkem soubor 1 =1,000 [A]</t>
  </si>
  <si>
    <t>položka zahrnuje:  
- dodání a osazení informačních tabulí v předepsaném provedení a množství s obsahem předepsaným zadavatelem  
- veškeré nosné a upevňovací konstrukce  
- základové konstrukce včetně nutných zemních prací  
- případně nutné opravy poškozených čátí během platnosti</t>
  </si>
  <si>
    <t>14</t>
  </si>
  <si>
    <t>02991</t>
  </si>
  <si>
    <t>KUS</t>
  </si>
  <si>
    <t>Publicita stavby dle požadavku objednatele, grafického manuálu a počtu dle SOD, ZOP objednatele. 
Informační tabule o stavbě dle podmínek IROP 
celkem soubor 1 =1,000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</si>
  <si>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</si>
  <si>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15</t>
  </si>
  <si>
    <t>03100</t>
  </si>
  <si>
    <t>ZAŘÍZENÍ STAVENIŠTĚ - ZŘÍZENÍ, PROVOZ, DEMONTÁŽ</t>
  </si>
  <si>
    <t>Zařízení staveniště dle požadavku objednatele a zhotovitele dle SOD, ZOP. 
celkem soubor 1 =1,000 [A]</t>
  </si>
  <si>
    <t>zahrnuje objednatelem povolené náklady na pořízení (event. pronájem), provozování, udržování a likvidaci zhotovitelova zařízení</t>
  </si>
  <si>
    <t>SO181</t>
  </si>
  <si>
    <t>SO181 - Přechodné dopravní opatření - Vedlejší výdaj</t>
  </si>
  <si>
    <t>Položka v souladu se SOD a Obchodními podmínkami. 
Zahrnuje veškeré práce související s zajištěním bezpečnosti provozu na podchozí komunikaci pro vozidla, pěší a cyklisty. Jedná se o soubor činností souvisejících se zajištěním bezpečnosti provozu na komunikaci nad rámec svislého a vodorovného DZ.  
Zahrnuje návrh konstrukce dodavatelem včetně odsouhlasení AD, TDI a správcem stavby 
Kompletní soubor činností pro zajištění průjezného profilu pod mostem proti pádu předmětů z mostu při realizaci modernizace na mostě 
Celkem 1=1,000 [A]</t>
  </si>
  <si>
    <t>Zemní práce</t>
  </si>
  <si>
    <t>11372</t>
  </si>
  <si>
    <t>FRÉZOVÁNÍ ZPEVNĚNÝCH PLOCH ASFALTOVÝCH</t>
  </si>
  <si>
    <t>M3</t>
  </si>
  <si>
    <t>"Komplet včetně manipulace, dopravy a uložení na skládce zhotovitele, kterou si zajistí.  
Položka nezahrnuje poplatek za uložení a zahrnuje uložení na skládku. Předpokládá se likvidace tohoto materiálu v režii zhotovitele komplet. 
Frézovaný materiál odstraní zhotovitel dle požadavku objednatele a SOD. Předpokládá se odvoz a likvidace tohoto materiálu v režii zhotovitele.  
""Položka určená pro výspravu objízdných tras a místních komunikací, po kterých bude vedena objízdná trasa. Práce budou provedeny v rozsahu na základě pasportu objízdných tras a místních komunikací a dle dohody s investorem stavby a vlastníkem komunikací. Nepředpokládají se opravy rozsáhlých úseků objízdných tras, ale pouze lokálních poruch komunikace. U místních komunikací se předpokládají i úpravy celých úseků.     
Čerpání položky bude dle skutečného množství provedených prací na základě zápisu ve stavebním deníku a schválení TDI.""  
Celkem oprava objízdných tras (předpoklad lokální výsprava asfaltem tl. 50+50mm)   
celkem objízdné trasy předpoklad - 3,0*(450+150)*0,05*2=180,000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</si>
  <si>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</si>
  <si>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Komunikace</t>
  </si>
  <si>
    <t>577212</t>
  </si>
  <si>
    <t>VRSTVY PRO OBNOVU, OPRAVY - SPOJ POSTŘIK DO 0,5KG/M2</t>
  </si>
  <si>
    <t>M2</t>
  </si>
  <si>
    <t>"Položka určená pro výspravu objízdných tras a místních komunikací, po kterých bude vedena objízdná trasa. Práce budou provedeny v rozsahu na základě pasportu objízdných tras a místních komunikací a dle dohody s investorem stavby a vlastníkem komunikací. Nepředpokládají se opravy rozsáhlých úseků objízdných tras, ale pouze lokálních poruch komunikace. U místních komunikací se předpokládají i úpravy celých úseků.    
Čerpání položky bude dle skutečného množství provedených prací na základě zápisu ve stavebním deníku a schválení TDI." 
celkem oprava objízdných tras (předpoklad 2 postřiky 0,40 kg/m2) 
celkem objízdné trasy předpoklad - 3,0*2*(450+150)=3 600,000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</si>
  <si>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</si>
  <si>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5774BG</t>
  </si>
  <si>
    <t>VRSTVY PRO OBNOVU A OPRAVY Z ASF BETONU ACO 16S, 16+ MODIFIK</t>
  </si>
  <si>
    <t>"Položka určená pro výspravu objízdných tras a místních komunikací, po kterých bude vedena objízdná trasa. Práce budou provedeny v rozsahu na základě pasportu objízdných tras a místních komunikací a dle dohody s investorem stavby a vlastníkem komunikací. Nepředpokládají se opravy rozsáhlých úseků objízdných tras, ale pouze lokálních poruch komunikace. U místních komunikací se předpokládají i úpravy celých úseků.    
Čerpání položky bude dle skutečného množství provedených prací na základě zápisu ve stavebním deníku a schválení TDI." 
Celkem oprava objízdných tras (předpoklad lokální výsprava asfaltem tl. 50mm)  
celkem objízdné trasy předpoklad - 3,0*(450+150)*0,05=90,000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</si>
  <si>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</si>
  <si>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5774CF</t>
  </si>
  <si>
    <t>VRSTVY PRO OBNOVU A OPRAVY Z ASF BETONU ACL 16</t>
  </si>
  <si>
    <t>Ostatní konstrukce a práce</t>
  </si>
  <si>
    <t>911CC2</t>
  </si>
  <si>
    <t>SVODIDLO BETON, ÚROVEŇ ZADRŽ H2 VÝŠ 0,8M - MONTÁŽ S PŘESUNEM (BEZ DODÁVKY)</t>
  </si>
  <si>
    <t>M</t>
  </si>
  <si>
    <t>Celkem DIO - pouze pronájem na danou stavbu. - Betonová vodící stěna oddělující dopravu od pracovního prostoru na komunikaci II/322 a místní komunikaci pod mostem 
celkem dle Situace C.1.2 a dle TZ objektu SO 181 
celkem na komunikaci II/322 - 2*4,0*3=24,000 [A] 
celkem na komunikaci II/322 - 2*4,0*2=16,000 [B] 
Celkem: A+B=40,000 [C]</t>
  </si>
  <si>
    <t>položka zahrnuje:  
- dopravu demontovaného zařízení z dočasné skládky  
- jeho montáž a osazení na určeném místě  
- nutnou opravu poškozených částí  
- případnou náhradu zničených částí  
nezahrnuje podkladní vrstvu</t>
  </si>
  <si>
    <t>911CC3</t>
  </si>
  <si>
    <t>SVODIDLO BETON, ÚROVEŇ ZADRŽ H2 VÝŠ 0,8M - DEMONTÁŽ S PŘESUNEM</t>
  </si>
  <si>
    <t>položka zahrnuje:  
- demontáž a odstranění zařízení  
- jeho odvoz na předepsané místo</t>
  </si>
  <si>
    <t>911CC9</t>
  </si>
  <si>
    <t>SVODIDLO BETON, ÚROVEŇ ZADRŽ H2 VÝŠ 0,8M - NÁJEM</t>
  </si>
  <si>
    <t>MDEN</t>
  </si>
  <si>
    <t>Celkem DIO - pouze pronájem na danou stavbu. - Betonová vodící stěna oddělující dopravu od pracovního prostoru na komunikaci II/322 a místní komunikaci pod mostem 
celkem dle Situace C.1.2 a dle TZ objektu SO 181 
celkem na komunikaci II/322 - 2*4,0*3*(3*30+5*31)=5 880,000 [A] 
celkem na komunikaci II/322 - 2*4,0*2*(3*30+5*31)=3 920,000 [B] 
Celkem: A+B=9 800,000 [C]</t>
  </si>
  <si>
    <t>položka zahrnuje denní sazbu za pronájem zařízení  
počet měrných jednotek se určí jako součin délky zařízení a počtu dnů použití</t>
  </si>
  <si>
    <t>914132</t>
  </si>
  <si>
    <t>DOPRAVNÍ ZNAČKY ZÁKLADNÍ VELIKOSTI OCELOVÉ FÓLIE TŘ 2 - MONTÁŽ S PŘEMÍSTĚNÍM</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</si>
  <si>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- 0=0,000 [A]  
celkem dle DIO dle přílohy C1.3. - 8+6+5=19,000 [B] 
celkem dle DIO dle přílohy C1.4. - 15+7+4+8-2-2-1=29,000 [C] 
celkem dle DIO dle přílohy C1.5. - 9+3+8+8-1=27,000 [D] 
celkem dle DIO dle přílohy C1.6. - 10+6+8+4-1-1-1=25,000 [E] 
celkem dle DIO dle přílohy C1.7. - 2+5+10+4-2-4=15,000 [F] 
celkem dle DIO dle přílohy C1.9. - 9-3=6,000 [G] 
celkem rezerva - čerpáno s odsouhlasením objedantelem akce - 10-2=8,000 [H] 
Celkem: A+B+C+D+E+F+G+H=129,000 [I]</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</si>
  <si>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</si>
  <si>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</si>
  <si>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</si>
  <si>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Položka zahrnuje odstranění, demontáž a odklizení materiálu s odvozem na předepsané místo</t>
  </si>
  <si>
    <t>914139</t>
  </si>
  <si>
    <t>DOPRAV ZNAČKY ZÁKLAD VEL OCEL FÓLIE TŘ 2 - NÁJEMNÉ</t>
  </si>
  <si>
    <t>KSDEN</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</si>
  <si>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- 0*(3*30+5*31)=0,000 [A] 
celkem dle DIO dle přílohy C1.3. - (8+6+5)*(3*30+5*31)=4 655,000 [B] 
celkem dle DIO dle přílohy C1.4. - (15+7+4+8-2-2-1)*(3*30+5*31)=7 105,000 [C] 
celkem dle DIO dle přílohy C1.5. - (9+3+8+8-1)*(3*30+5*31)=6 615,000 [D] 
celkem dle DIO dle přílohy C1.6. - (10+6+8+4-1-1-1)*(3*30+5*31)=6 125,000 [E] 
celkem dle DIO dle přílohy C1.7. - (2+5+10+4-2-4)*(3*30+5*31)=3 675,000 [F] 
celkem dle DIO dle přílohy C1.9. - (9-3)*(3*30+5*31)=1 470,000 [G] 
celkem rezerva - čerpáno s odsouhlasením objedantelem akce - (10-2)*(3*30+5*31)=1 960,000 [H] 
Celkem: A+B+C+D+E+F+G+H=31 605,000 [I]</t>
  </si>
  <si>
    <t>položka zahrnuje sazbu za pronájem dopravních značek a zařízení, počet jednotek je určen jako součin počtu značek a počtu dní použití</t>
  </si>
  <si>
    <t>914432</t>
  </si>
  <si>
    <t>DOPRAVNÍ ZNAČKY 100X150CM OCELOVÉ FÓLIE TŘ 2 - MONTÁŽ S PŘEMÍSTĚNÍM</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</si>
  <si>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- 0=0,000 [A]  
celkem dle DIO dle přílohy C1.3. - 0=0,000 [B] 
celkem dle DIO dle přílohy C1.4. - 2+2+1=5,000 [C] 
celkem dle DIO dle přílohy C1.5. - 1=1,000 [D] 
celkem dle DIO dle přílohy C1.6. - 1+1+1=3,000 [E] 
celkem dle DIO dle přílohy C1.7. - 0+0+2+4=6,000 [F] 
celkem dle DIO dle přílohy C1.9. - 3=3,000 [G] 
celkem rezerva - čerpáno s odsouhlasením objedantelem akce - 2=2,000 [H] 
Celkem: A+B+C+D+E+F+G+H=20,000 [I]</t>
  </si>
  <si>
    <t>914433</t>
  </si>
  <si>
    <t>DOPRAVNÍ ZNAČKY 100X150CM OCELOVÉ FÓLIE TŘ 2 - DEMONTÁŽ</t>
  </si>
  <si>
    <t>914439</t>
  </si>
  <si>
    <t>DOPRAV ZNAČKY 100X150CM OCEL FÓLIE TŘ 2 - NÁJEMNÉ</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</si>
  <si>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- 0*(3*30+5*31)=0,000 [A] 
celkem dle DIO dle přílohy C1.3. - 0*(3*30+5*31)=0,000 [B] 
celkem dle DIO dle přílohy C1.4. - (2+2+1)*(3*30+5*31)=1 225,000 [C] 
celkem dle DIO dle přílohy C1.5. - 1*(3*30+5*31)=245,000 [D] 
celkem dle DIO dle přílohy C1.6. - (1+1+1)*(3*30+5*31)=735,000 [E] 
celkem dle DIO dle přílohy C1.7. - (0+0+2+4)*(3*30+5*31)=1 470,000 [F] 
celkem dle DIO dle přílohy C1.9. - 3*(3*30+5*31)=735,000 [G] 
celkem rezerva - čerpáno s odsouhlasením objedantelem akce - 2*(3*30+5*31)=490,000 [H] 
Celkem: A+B+C+D+E+F+G+H=4 900,000 [I]</t>
  </si>
  <si>
    <t>916122</t>
  </si>
  <si>
    <t>DOPRAV SVĚTLO VÝSTRAŽ SOUPRAVA 3KS - MONTÁŽ S PŘESUNEM</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</si>
  <si>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- 0=0,000 [A]  
celkem dle DIO dle přílohy C1.3. - 4=4,000 [B] 
celkem dle DIO dle přílohy C1.4. - 0=0,000 [C] 
celkem dle DIO dle přílohy C1.5. - 0=0,000 [D] 
celkem dle DIO dle přílohy C1.6. - 0=0,000 [E] 
celkem dle DIO dle přílohy C1.7. - 0=0,000 [F] 
celkem dle DIO dle přílohy C1.9. - 0=0,000 [G] 
celkem rezerva - čerpáno s odsouhlasením objedantelem akce - 2=2,000 [H] 
Celkem: A+B+C+D+E+F+G+H=6,000 [I]</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</si>
  <si>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</si>
  <si>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16</t>
  </si>
  <si>
    <t>916123</t>
  </si>
  <si>
    <t>DOPRAV SVĚTLO VÝSTRAŽ SOUPRAVA 3KS - DEMONTÁŽ</t>
  </si>
  <si>
    <t>Položka zahrnuje odstranění, demontáž a odklizení zařízení s odvozem na předepsané místo</t>
  </si>
  <si>
    <t>17</t>
  </si>
  <si>
    <t>916129</t>
  </si>
  <si>
    <t>DOPRAV SVĚTLO VÝSTRAŽ SOUPRAVA 3KS - NÁJEMNÉ</t>
  </si>
  <si>
    <t>Soustava svislých dopravních značek vhodných a odsouhlasených pro SO 181 (komplet za kus) (upevňovací konstrukce, podkladní deska a stojan v samostatné položce) 
celkem dle Situace C.1.2 a C.1.3.až C.1.8. a tohoto SO DZ i na retroreflexním podkladu dle požadavku DIO. 
Celkem DIO - pouze pronájem na danou stavbu.  
celkem dle DIO dle přílohy C1.2. - 0*(3*30+5*31)=0,000 [A] 
celkem dle DIO dle přílohy C1.3. - 4*(3*30+5*31)=980,000 [B] 
celkem dle DIO dle přílohy C1.4. - 0*(3*30+5*31)=0,000 [C] 
celkem dle DIO dle přílohy C1.5. - 0*(3*30+5*31)=0,000 [D] 
celkem dle DIO dle přílohy C1.6. - 0*(3*30+5*31)=0,000 [E] 
celkem dle DIO dle přílohy C1.7. - 0*(3*30+5*31)=0,000 [F] 
celkem dle DIO dle přílohy C1.9. - 0*(3*30+5*31)=0,000 [G] 
celkem rezerva - čerpáno s odsouhlasením objedantelem akce - 2*(3*30+5*31)=490,000 [H] 
Celkem: A+B+C+D+E+F+G+H=1 470,000 [I]</t>
  </si>
  <si>
    <t>položka zahrnuje sazbu za pronájem zařízení. Počet měrných jednotek se určí jako součin počtu zařízení a počtu dní použití.</t>
  </si>
  <si>
    <t>18</t>
  </si>
  <si>
    <t>916312</t>
  </si>
  <si>
    <t>DOPRAVNÍ ZÁBRANY Z2 S FÓLIÍ TŘ 1 - MONTÁŽ S PŘESUNEM</t>
  </si>
  <si>
    <t>položka zahrnuje:  
- přemístění zařízení z dočasné skládky a jeho osazení a montáž na místě určeném projektem  
- údržbu po celou dobu trvání funkce, náhradu zničených nebo ztracených kusů, nutnou opravu poškozených částí</t>
  </si>
  <si>
    <t>19</t>
  </si>
  <si>
    <t>916313</t>
  </si>
  <si>
    <t>DOPRAVNÍ ZÁBRANY Z2 S FÓLIÍ TŘ 1 - DEMONTÁŽ</t>
  </si>
  <si>
    <t>20</t>
  </si>
  <si>
    <t>916319</t>
  </si>
  <si>
    <t>DOPRAVNÍ ZÁBRANY Z2 - NÁJEMNÉ</t>
  </si>
  <si>
    <t>21</t>
  </si>
  <si>
    <t>916712</t>
  </si>
  <si>
    <t>UPEVŇOVACÍ KONSTR - PODKLADNÍ DESKA POD 28KG - MONTÁŽ S PŘESUNEM</t>
  </si>
  <si>
    <t>Soustava upevňovacích konstrukcí vhodných a odsouhlasených pro SO 181 (komplet za kus) 
celkem dle Situace C.1.2 a C.1.3.až C.1.8. a tohoto SO DZ i na retroreflexním podkladu dle požadavku DIO. 
Celkem DIO - pouze pronájem na danou stavbu.  
celkem pro položku 91413* - 129=129,000 [A] 
celkem pro položku 91443* - 2*20=40,000 [B] 
celkem pro položku 91631* - 2*6=12,000 [C] 
celkem pro položku 91612* - 3*6=18,000 [D] 
Celkem: A+B+C+D=199,000 [E]</t>
  </si>
  <si>
    <t>22</t>
  </si>
  <si>
    <t>916713</t>
  </si>
  <si>
    <t>UPEVŇOVACÍ KONSTR - PODKLADNÍ DESKA POD 28KG - DEMONTÁŽ</t>
  </si>
  <si>
    <t>23</t>
  </si>
  <si>
    <t>916719</t>
  </si>
  <si>
    <t>UPEVŇOVACÍ KONSTR - PODKLAD DESKA POD 28KG - NÁJEMNÉ</t>
  </si>
  <si>
    <t>Soustava upevňovacích konstrukcí vhodných a odsouhlasených pro SO 181 (komplet za kus) 
celkem dle Situace C.1.2 a C.1.3.až C.1.8. a tohoto SO DZ i na retroreflexním podkladu dle požadavku DIO. 
Celkem DIO - pouze pronájem na danou stavbu.  
celkem pro položku 91413* - 129*(3*30+5*31)=31 605,000 [A] 
celkem pro položku 91443* - (2*20)*(3*30+5*31)=9 800,000 [B] 
celkem pro položku 91631* - (2*6)*(3*30+5*31)=2 940,000 [C] 
celkem pro položku 91612* - (3*6)*(3*30+5*31)=4 410,000 [D] 
Celkem: A+B+C+D=48 755,000 [E]</t>
  </si>
  <si>
    <t>24</t>
  </si>
  <si>
    <t>916732</t>
  </si>
  <si>
    <t>UPEVŇOVACÍ KONSTR - OCEL STOJAN - MONTÁŽ S PŘESUNEM</t>
  </si>
  <si>
    <t>Soustava konstrukcí vhodných a odsouhlasených pro SO 181 (komplet za kus) 
celkem dle Situace C.1.2 a C.1.3.až C.1.8. a tohoto SO DZ i na retroreflexním podkladu dle požadavku DIO. 
Celkem DIO - pouze pronájem na danou stavbu.  
celkem pro položku 91413* - 129=129,000 [A] 
celkem pro položku 91443* - 2*20=40,000 [B] 
celkem pro položku 91631* - 2*6=12,000 [C] 
celkem pro položku 91612* - 3*6=18,000 [D] 
Celkem: A+B+C+D=199,000 [E]</t>
  </si>
  <si>
    <t>25</t>
  </si>
  <si>
    <t>916733</t>
  </si>
  <si>
    <t>UPEVŇOVACÍ KONSTR - OCEL STOJAN - DEMONTÁŽ</t>
  </si>
  <si>
    <t>26</t>
  </si>
  <si>
    <t>916739</t>
  </si>
  <si>
    <t>UPEVŇOVACÍ KONSTR - OCEL STOJAN - NÁJEMNÉ</t>
  </si>
  <si>
    <t>Soustava konstrukcí vhodných a odsouhlasených pro SO 181 (komplet za kus) 
celkem dle Situace C.1.2 a C.1.3.až C.1.8. a tohoto SO DZ i na retroreflexním podkladu dle požadavku DIO. 
Celkem DIO - pouze pronájem na danou stavbu.  
celkem pro položku 91413* - 129*(3*30+5*31)=31 605,000 [A] 
celkem pro položku 91443* - (2*20)*(3*30+5*31)=9 800,000 [B] 
celkem pro položku 91631* - (2*6)*(3*30+5*31)=2 940,000 [C] 
celkem pro položku 91612* - (3*6)*(3*30+5*31)=4 410,000 [D] 
Celkem: A+B+C+D=48 755,000 [E]</t>
  </si>
  <si>
    <t>SO201</t>
  </si>
  <si>
    <t>SO201 - Most ev.č. 322-014 - Hlavní výdaj</t>
  </si>
  <si>
    <t>014101</t>
  </si>
  <si>
    <t>POPLATKY ZA SKLÁDKU</t>
  </si>
  <si>
    <t>Skládka definovaná a zajištění zhotovitelem stavby. 
"poplatky za uložení zemin a přebytků výkopku - skládka dle zadávacích podmínek v režii dodavatele s poplatkem a evidencí  
celkem položka - 12110 - 234,96=234,960 [A] 
celkem položka - 11332 - 888,72=888,720 [B] 
celkem položka - 12273 - 92,0=92,000 [C]  
celkem položka - 12920 - 90,3=90,300 [D]  
celkem položka - 12930 - 15,2=15,200 [E]  
celkem položka 13173 - 690,7=690,700 [F]  
celkem položka 13273 - 179,5=179,500 [G]  
celkem odpočet položka 17411 - (-1)*101,0=- 101,000 [H] 
celkem odpočet položka 18223 - (-1)*0,2*1068,0=- 213,600 [I] 
Celkem: A+B+C+D+E+F+G+H+I=1 876,780 [J]  
"</t>
  </si>
  <si>
    <t>zahrnuje veškeré poplatky provozovateli skládky související s uložením odpadu na skládce.</t>
  </si>
  <si>
    <t>014122</t>
  </si>
  <si>
    <t>POPLATKY ZA SKLÁDKU TYP S-OO (OSTATNÍ ODPAD)</t>
  </si>
  <si>
    <t>T</t>
  </si>
  <si>
    <t>Skládka definovaná a zajištění zhotovitelem stavby.</t>
  </si>
  <si>
    <t>poplatky za uložení stavebních sutí ze živice, betonu, kamene, železobetonu a oceli - skládka dle zadávacích podmínek v režii dodavatele s poplatkem a evidencí.  
celkem položka - 11313 - 2,4*278,3=667,920 [A] 
celkem položka - 11318 - 2,5*10,2=25,500 [B] 
celkem položka 96613 - 2,3*33,4=76,820 [C] 
celkem položka 96615 - 2,5*215,5=538,750 [D] 
celkem položka 96718 - 1,18=1,180 [E] 
celkem položka 96785 - 0,10*27,2=2,720 [F] 
celkem položka 96616 - 2,5*402,1=1 005,250 [G] 
celkem položka 967865 - 0,2*16=3,200 [H] 
celkem položka 97816 - 2,5*63,74=159,350 [I] 
celkem položka 97817 - 0,01*490,24=4,902 [J] 
Celkem: A+B+C+D+E+F+G+H+I+J=2 485,592 [K]</t>
  </si>
  <si>
    <t>014131</t>
  </si>
  <si>
    <t>POPLATKY ZA SKLÁDKU TYP S-NO (NEBEZPEČNÝ ODPAD)</t>
  </si>
  <si>
    <t>Kubatura materiálu se předpokládá z kompletních živičných vrstev.  
Celkem poplatky za nebezpečný odpad z asfaltových vrstev s obsahem dehtu dle diagnostického průzkumu vozovky. Skládka definovaná a zajištění zhotovitelem stavby. 
Celkem množství 214,9+278,1=493,000 [A] 
Položka bude čerpána v případě že daný materiál bude  ve smyslu PAU veden jako nebezpečný odpad. V opačném případě uložení na skládku zahrnuto v položce 014122. Frézovaný materiál pak v daném případě že se nebude jednat o nebezpečný odpad uložen na skládku SUS PK cestmistrovství Přelouč.</t>
  </si>
  <si>
    <t>014132</t>
  </si>
  <si>
    <t>poplatky za uložení materiálů na bázi asfaltových, dehtových izolací, elastomerových a pryžových ložisek - skládka dle zadávacích podmínek v režii dodavatele s poplatkem a evidencí. Skládka definovaná a zajištění zhotovitelem stavby. 
celkem položka - 97817 - 0,01*490,24=4,902 [A] 
Položka bude čerpána v případě že daný materiál bude  ve smyslu PAU veden jako nebezpečný odpad. V opačném případě uložení na skládku zahrnuto v položce 014122.</t>
  </si>
  <si>
    <t>02851</t>
  </si>
  <si>
    <t>PRŮZKUMNÉ PRÁCE DIAGNOSTIKY KONSTRUKCÍ NA POVRCHU</t>
  </si>
  <si>
    <t>"Bude se jednat o sadu siagnostických zkoušek a to na každé konstrukci opěr, křídel před realizací opravy a po úpravě povrchu pro provedení opravy, přibetonování. 
Vizuální prohlídka, Pevnost betonu destruktivními zkouškami, Hloubka karbonatace, Diagnostika stavu betonářské výztuže, Pevnosti povrchových vrstev v oristém tahu, Stanovení obsahu CHRL."</t>
  </si>
  <si>
    <t>"Doplňkový diagnostický průzkum související se stavem spodní stavby mostu a křídel. DG bude porovedena v průběhu provedení demolice spodní stavby a jejího obourání. Na základě průzkumu bude provedena aktualizace RDS dokumentace a modernizace spodní stavby.  
O provedení DG průzkumu bude pvyhotovena vždy dílčí, souhrnná a závěrečná zpráva, které bude předána zpracovateli RDS, AD a TDI k posouzení a návrhu opravy spodní stavby. 
Práce diagnostiky související s opravou betonové spodní stavby, budou a jsou zahrnuty v položkách sanačních prací.  
Celkem  1=1,000 [A]</t>
  </si>
  <si>
    <t>"Základní průzkum konstrukce vozovky (frézovaná část asfaltobetonu a odstraněná část asfaltobetonových vrstev) a konstrukce izolace a ochrany izolace na stávajícím mostě v podobě provedení Akreditované zkoušky se stanovením Polycyklických aromatických uhlovodíků (PAU) v asfaltových směsích a materiálech dle vyhlášky č. 130/2019 Sb. 
Na základě dané zkoušky bude u SO 201 a to položek 11372 a 11313 rozhodnuto o tom, zda se jedná nebo nejedná o nebezpečný odpad. V případě že ano, zhotovitel uloží materiál na skládku s poplatkem vrámci položky 014131 dané množství jako nebezpečný odpad. V případě že nikoliv, provede uložení daného množství na skládku s poplatkem vrámci položky 014122. Celá tato problematika bude pak řešena jako ZBV. 
Na základě dané zkoušky bude u SO 201 a to položky 97817 rozhodnuto o tom, zda se jedná nebo nejedná o nebezpečný odpad. V případě že ano, zhotovitel uloží daný materiál na skládku s poplatkem vrámci položky 014132 dané množství jako nebezpečný odpad. V případě že nikoliv, provede uložení daného množství na skládku s poplatkem vrámci položky 014122. Celá tato problematika bude pak řešena jako ZBV." 
1=1,000 [A]</t>
  </si>
  <si>
    <t>02861</t>
  </si>
  <si>
    <t>PRŮZKUMNÉ PRÁCE PROTIKOROZNÍ A BLUDNÝCH PROUDŮ NA POVRCHU</t>
  </si>
  <si>
    <t>Měření dle TP a Technické zprávy. Předpoklad 1x nulté měření a 1x kontrolní dle TZ. 
Položka zahrnuje kompletní práce související s ochranou objektu proti bludným proudům dle TP 124 ve stupni základních pasivních ochranných opatření č. 4 
Celkem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</si>
  <si>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zahrnuta ve všeobecných položkách - položka 02910  
Celkem včetně ochrany vytyčovacích a vytyčovaných bodů.  
Položka zahrnuje i případnou nutnost vybudování místní sítě pevných bodů pro realizaci vytyčení včetně jejich vytyčení, osazení, realizaci a zajištění. Kompletní práce související i s touto činností jsou obsahem a předmětem této položky. 
Celkem rozsah dle požadavku dle PD a požadavku objednatele.  
1=1,000 [A]</t>
  </si>
  <si>
    <t>029412</t>
  </si>
  <si>
    <t>OSTATNÍ POŽADAVKY - VYPRACOVÁNÍ MOSTNÍHO LISTU</t>
  </si>
  <si>
    <t>Mostní list na objekt mostu ev.č. 322-014  včetně zadání do el. evidence mostu objednatele a správce (vše dle ČSN 73 6220, 736221 a 736222) dle SOD objednatele, vč. plánu údržby mostu 
Celkem 1=1,000 [A]</t>
  </si>
  <si>
    <t>Práce budou provedeny při realizaci výkopových prací a při posouzení stavu výkopových prací i s ohledem na zajištění bezpečnosti výkopů a zachování stavu souvisejících objektů.</t>
  </si>
  <si>
    <t>Práce geotechnika na stavbě při při realizaci zajištění výkopu. Vyhodnocení souladu s DSP, PDPS a RDS. 
Geotechnický průzkum na stavbě při zakládání objektu dle TKP, ČSN a PD - kompletní práce dodavatele včetně vyhodnocení, zápisů, zpráv atp. 
Celkem 1=1,000 [A]</t>
  </si>
  <si>
    <t>02953</t>
  </si>
  <si>
    <t>OSTATNÍ POŽADAVKY - HLAVNÍ MOSTNÍ PROHLÍDKA</t>
  </si>
  <si>
    <t>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Celkem 1=1,000 [A]</t>
  </si>
  <si>
    <t>položka zahrnuje :  
- úkony dle ČSN 73 6221  
- provedení hlavní mostní prohlídky oprávněnou fyzickou nebo právnickou osobou  
- vyhotovení záznamu (protokolu), který jednoznačně definuje stav mostu</t>
  </si>
  <si>
    <t>11010</t>
  </si>
  <si>
    <t>VŠEOBECNÉ VYKLIZENÍ ZASTAVĚNÉHO ÚZEMÍ</t>
  </si>
  <si>
    <t>"komplet odstranění všech drobných objektů v prostoru předpokládané polohy objektu SO 201  
celkem odstranění a vyklizení včetně odvozu, uložení s případnou likvidací a poplatkem na skládku definovanou a zajištěnou zhotovitelem - pod mostem, před a za mostem SO 201  
 - 1,2*(435,0+281,0+539,0+373,0)+630,0=2 583,600 [A]</t>
  </si>
  <si>
    <t>zahrnuje odstranění všech překážek pro uskutečnění stavby</t>
  </si>
  <si>
    <t>11120</t>
  </si>
  <si>
    <t>ODSTRANĚNÍ KŘOVIN</t>
  </si>
  <si>
    <t>Předpoklad odstranění dřevin v prostoru dočasného záboru stavby pro realizaci. Průměry kmene jsou různé u jednoltivých stroků, keřů atp. Jedná se celkem o náletové dřeviny, které budou kompletně odstraněny.</t>
  </si>
  <si>
    <t>komplet odstranění včetně dopravy dřevin do vzdálenosti dle určení zhotovitele a spáleno nebo štěpkování 
Kompletní odstranění a likvidace v režii zhotovitele. 
Celkem odstranění křovin i dřevin v této ploše komplet v režii zhotovitele. 
celkem odstranění křovin na předmostích předpoklad před mostem - za mostem 1,2*(435,0+281,0+539,0+373,0)=1 953,600 [A]</t>
  </si>
  <si>
    <t>odstranění křovin a stromů do průměru 100 mm  
doprava dřevin bez ohledu na vzdálenost  
spálení na hromadách nebo štěpkování</t>
  </si>
  <si>
    <t>11201</t>
  </si>
  <si>
    <t>KÁCENÍ STROMŮ D KMENE DO 0,5M S ODSTRANĚNÍM PAŘEZŮ</t>
  </si>
  <si>
    <t>komplet odstranění včetně dopravy dřevin do vzdálenosti dle určení zhotovitele a spáleno nebo štěpkování s likvidací dřevní hmoty v režii zhotovitele. 
Kompletní odstranění a likvidace v režii zhotovitele. 
zahrnuje i odstranění pařezů komplet. Stromy nevyžadují povolení ke kácení. Obvod kmene je do 80 cm v dané výšce dle Dendrologické studie akce v DSP. 
celklem kácení před mostem - 1+1=2,000 [A] 
celklem kácení za mostem - 0=0,000 [B] 
Celkem: A+B=2,000 [C]</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</si>
  <si>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</si>
  <si>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</si>
  <si>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</si>
  <si>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včetně odvozu na skládku definovanou a zajištěnou zhotovitelem dle požadavku objednatele a dle PD akce do dodavatelem určené vzdálenosti 
Uložení je zahrnuto v položce, poplatek za uložení v samostatné položce 0141*** 
celkem vybourání vozovky před na a za mostem - 0,1*10,5*200,0=210,000 [A] 
celkem vybouání vozovky na mostě - 0,1*0,5*(49,5+49,5)=4,950 [B] 
celkem přebalení na mostě - 0,09*11,5*57,0=58,995 [C] 
celkem vozovka pod mostem - 2,0*0,15*14,5=4,350 [D] 
Celkem: A+B+C+D=278,295 [E]</t>
  </si>
  <si>
    <t>11318</t>
  </si>
  <si>
    <t>ODSTRANĚNÍ KRYTU ZPEVNĚNÝCH PLOCH Z DLAŽDIC</t>
  </si>
  <si>
    <t>včetně odvozu na skládku definovanou a zajištěnou zhotovitelem dle požadavku objednatele a dle PD akce do dodavatelem určené vzdálenosti 
položka nezahrnuje poplatek za uložení a zahrnuje uložení na skládku, poplatek za uložení v položce 0141*** 
celkem opevnění svahů pod mostem - 0,1*(1,2*(28,0+14,0+28,0+15,0))=10,200 [A]</t>
  </si>
  <si>
    <t>11332</t>
  </si>
  <si>
    <t>ODSTRANĚNÍ PODKLADŮ ZPEVNĚNÝCH PLOCH Z KAMENIVA NESTMELENÉHO</t>
  </si>
  <si>
    <t>včetně odvozu na skládku definovanou a zajištěnou zhotovitelem dle požadavku objednatele a dle PD akce do dodavatelem určené vzdálenosti 
položka nezahrnuje poplatek za uložení a zahrnuje uložení na skládku, poplatek za uložení v položce 0141*** 
celkem vozovka před mostem - (0,62-0,1-0,1)*13,5*75,0=425,250 [A] 
celkem vozovka za mostem - (0,62-0,1-0,1)*13,5*45,0=255,150 [B] 
celkem odstranění vozovky před a za mostem - (0,62-0,1-0,1)*(265,0+231,0)=208,320 [C] 
Celkem: A+B+C=888,720 [D]</t>
  </si>
  <si>
    <t>Komplet včetně manipulace, dopravy a uložení na skládce definované a zajištěné zhotovitelem.  
Komplet včetně manipulace, dopravy a uložení na skládce definované a zajištěné zhotovitelem.   
V případě že se nebude jednat o nebezpečný odpad ve smyslu PAU, bude frézovaný materiál uložen na skládku SUS PK cestmistrovství Přelouč. V případě že se bude jednat o nebezpečný odpad. položka bude uložena na skládku dle návrhu zhotovitele s poplatkem v samostatné položce. 
Položka nezahrnuje poplatek za uložení a zahrnuje uložení na skládku.  
Frézovaný materiál zlikviduje zhotovitel dle požadavku objednatele a SOD na vlastní náklad definovaný v samostatné položce 014131.  
celkem vybourání vozovky před na a za mostem - 0,1*10,5*200,0=210,000 [A] 
celkem vybouání vozovky na mostě - 0,1*0,5*(49,5+49,5)=4,950 [B] 
Celkem: A+B=214,950 [C]</t>
  </si>
  <si>
    <t>12110</t>
  </si>
  <si>
    <t>SEJMUTÍ ORNICE NEBO LESNÍ PŮDY</t>
  </si>
  <si>
    <t>Položka zahrnuje pouze sejmutí s převozem na trvalou a nebo dočasnou skládku definovanou a zajištěnou zhotovitelem dle PD a požadavku objednatele akce. 
Uložení zahrnuto v položce 17120, poplatek za případné uložení v položce 0141** 
celkem sejmutí ornice na svazích před mostem - 0,2*(1,2*(328,0+157,0))=116,400 [A] 
celkem sejmutí ornice na svazích za mostem - 0,2*(1,2*(213,0+281,0))=118,560 [B] 
Celkem: A+B=234,960 [C]</t>
  </si>
  <si>
    <t>položka zahrnuje sejmutí ornice bez ohledu na tloušťku vrstvy a její vodorovnou dopravu  
nezahrnuje uložení na trvalou skládku</t>
  </si>
  <si>
    <t>12273</t>
  </si>
  <si>
    <t>ODKOPÁVKY A PROKOPÁVKY OBECNÉ TŘ. I</t>
  </si>
  <si>
    <t>Třída těžitelnosti je uvažována dle ČSN 73 3050. Tato třída těžitelnosti odpovídá třídě I. dle ČSN 73 6133 a TKP 4- 2005. 
Položka nezahrnuje poplatek za uložení a nezahrnuje uložení na skládku.Zahrnuto v položce 17120. Poplatek za uložení v položce 0141*** 
celkem svahové stupně před mostem - 2*(4,0*4,0+0,5*(4,0+0)*3,5)=46,000 [A] 
celkem svahové stupně za mostem - 2*(4,0*4,0+0,5*(4,0+0)*3,5)=46,000 [B] 
Celkem: A+B=92,000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</si>
  <si>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</si>
  <si>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</si>
  <si>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</si>
  <si>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Třída těžitelnosti je uvažována dle ČSN 73 3050. Tato třída těžitelnosti odpovídá třídě I. dle ČSN 73 6133 a TKP 4- 2005. 
Vykopávky z mezideponie vhodné zeminy k danému účelu obsypu, zásypu a ohumusování. 
celkem položka 17411 - 101,03=101,030 [A] 
celkem položka 18223 - 0,20*1068,0=213,600 [B] 
Celkem: A+B=314,630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</si>
  <si>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</si>
  <si>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</si>
  <si>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</si>
  <si>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Třída těžitelnosti je uvažována dle ČSN 73 3050. Tato třída těžitelnosti odpovídá třídě I. dle ČSN 73 6133 a TKP 4- 2005. 
Položka zahrnuje poplatek za uložení a nezahrnuje uložení na skládku definovanou a zajištěnou zhotovitelem. Poplatek za uložení v položce 0141*** 
celkem čištění krajnic před mostem - 0,2*1,5*2*75,0+0,2*1,5*(21,0+14,0)=55,500 [A] 
celkem čištění krajnic za mostem - 0,2*1,5*2*45,0+0,2*1,5*(9,0+17,0)=34,800 [B] 
Celkem: A+B=90,300 [C]</t>
  </si>
  <si>
    <t>- vodorovná a svislá doprava, přemístění, přeložení, manipulace s výkopkem a uložení na skládku (bez poplatku)</t>
  </si>
  <si>
    <t>12930</t>
  </si>
  <si>
    <t>ČIŠTĚNÍ PŘÍKOPŮ OD NÁNOSU</t>
  </si>
  <si>
    <t>Třída těžitelnosti je uvažována dle ČSN 73 3050. Tato třída těžitelnosti odpovídá třídě I. dle ČSN 73 6133 a TKP 4- 2005. 
Položka zahrnuje poplatek za uložení a nezahrnuje uložení na skládku definovanou a zajištěnou zhotovitelem. Poplatek za uložení v položce 0141*** 
čištění příkopů před mostem - 0,15*(1,2*(42,0))=7,560 [A] 
čištění příkopů za mostem - 0,15*(1,2*(42,6))=7,668 [B] 
Celkem: A+B=15,228 [C]</t>
  </si>
  <si>
    <t>13173</t>
  </si>
  <si>
    <t>HLOUBENÍ JAM ZAPAŽ I NEPAŽ TŘ. I</t>
  </si>
  <si>
    <t>Třída těžitelnosti je uvažována dle ČSN 73 3050. Tato třída těžitelnosti odpovídá třídě I. dle ČSN 73 6133 a TKP 4- 2005.  
Uložení není zahrnuto v položce. Skládka, meziskláadka atp. zajištěna zhotovitelem v jeho režii. Zahrnuto v položce 17120. Poplatek za uložení v samostatné položce 0141**  
celkem výkop před mostem - 0,5*(64,5+169,0)*2,55=297,713 [A] 
celkem výkop za mostem - 0,5*(65,5+171,0)*2,55=301,538 [B] 
celkem okop šikmého křídla opěra 01 - 0,5*(0,6+2,0)*(21,5+2,6)=31,330 [C] 
celkem okop podélného křídla opěra 01 - 0,5*(0,8+2,0)*9,6=13,440 [D] 
celkem okop šikmého křídla opěra 02 - 0,5*(0,6+2,0)*(21,8+2,6)=31,720 [E] 
celkem okop podélného křídla opěra 02 - 0,5*(0,8+2,0)*10,7=14,980 [F] 
Celkem: A+B+C+D+E+F=690,721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</si>
  <si>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</si>
  <si>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</si>
  <si>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</si>
  <si>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Třída těžitelnosti je uvažována dle ČSN 73 3050. Tato třída těžitelnosti odpovídá třídě I. dle ČSN 73 6133 a TKP 4- 2005.  
Uložení není zahrnuto v položce. Skládka, meziskláadka atp. zajištěna zhotovitelem v jeho režii. Zahrnuto v polžce 17120. Poplatek za uložení v samostatné položce 0141**  
celkem rýhy pro svahové skluzy - 1,25*0,4*1,2*(10,0+2,0)=7,200 [A] 
celkem rýhy pro svahové schodiště pod mostem 1,0*0,4*1,2*(17,5)=8,400 [B] 
celkem rýha pro betonovou zajišťující patku pod mostem - 0,6*1,0*(1,2*(1,0+1,0)+0,6)=1,800 [C] 
celkem okopání před opěrou 01 a křídly - 0,6*1,25*(27,0+1,5+14,5+3,5)=34,875 [D] 
celkem okopání před opěrou 02 a křídly - 0,6*1,25*(27,0+1,5+14,5+3,5)=34,875 [E] 
celkem pro vsakovací jímky - 3,0*2,5*1,75*2=26,250 [F] 
celkem pro UV - 1,5*1,5*1,5*2=6,750 [G] 
celkem pro šachty - 2,0*2,0*1,5*2+2,0*2,0*1,25*1=17,000 [H] 
celkem pro odvodnění před mostem - 0,6*1,5*(7,5+4,0)=10,350 [I] 
celkem pro odvodnění za mostem - 0,6*1,5*(8,5+2,0+3,5)=12,600 [J] 
celkem rýhy pro drenáže - 0,6*1,0*(1,2*(3,0+15,0+7,0+2,0))=19,440 [K] 
Celkem: A+B+C+D+E+F+G+H+I+J+K=179,540 [L]</t>
  </si>
  <si>
    <t>17120</t>
  </si>
  <si>
    <t>ULOŽENÍ SYPANINY DO NÁSYPŮ A NA SKLÁDKY BEZ ZHUTNĚNÍ</t>
  </si>
  <si>
    <t>Uložení materiálu na skládku, meziskládku atp. dle požadavku a návrhu zhovitele v jeho režii.</t>
  </si>
  <si>
    <t>celkem položka - 12110 - 234,96=234,960 [A] 
celkem položka - 12273 - 92,0=92,000 [B] 
celkme položka - 12920 - 90,3=90,300 [C] 
celkem položka - 12930 - 15,2=15,200 [D] 
celkem položka - 13173 - 690,7=690,700 [E] 
celkem položka - 13273 - 179,5=179,500 [F] 
Celkem: A+B+C+D+E+F=1 302,660 [G]</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</si>
  <si>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</si>
  <si>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</si>
  <si>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17180</t>
  </si>
  <si>
    <t>ULOŽENÍ SYPANINY DO NÁSYPŮ Z NAKUPOVANÝCH MATERIÁLŮ</t>
  </si>
  <si>
    <t>celkem včetně získání vhodné zeminy a materiálu do násypu dle ČSN 73 6133 a TKP 4  
celkem násyp před mostem - 2*(4,0*6,0+0,5*(6,0+0)*3,5)=69,000 [A] 
celkem násyp za mostem - 2*(4,0*6,0+0,5*(6,0+0)*3,5)=69,000 [B] 
celkem okop šikmého křídla opěra 01 - 0,5*(0,6+2,0)*(21,5+2,6)=31,330 [C] 
celkem okop podélného křídla opěra 01 - 0,5*(0,8+2,0)*9,6=13,440 [D] 
celkem okop šikmého křídla opěra 02 - 0,5*(0,6+2,0)*(21,8+2,6)=31,720 [E] 
celkem okop podélného křídla opěra 02 - 0,5*(0,8+2,0)*10,7=14,980 [F] 
celkem vnější obsyp křídel opěry 01 - 0,5*(6,0+15,0)*2,55+0,5*(7,7+20,0)*2,55=62,093 [G] 
celkem vnější obsyp křídel opěry 02 - 0,5*(7,6+19,9)*2,55+0,5*(6,0+16,5)*2,55=63,750 [H] 
Celkem: A+B+C+D+E+F+G+H=355,313 [I]</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</si>
  <si>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</si>
  <si>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</si>
  <si>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17411</t>
  </si>
  <si>
    <t>ZÁSYP JAM A RÝH ZEMINOU SE ZHUTNĚNÍM</t>
  </si>
  <si>
    <t>Předpoklad použití vhodného materiálu z výkopu této stavby vše v režii zhotovitele.</t>
  </si>
  <si>
    <t>získání zeminy v položce 12573 
celkem obsyp vsakovacích jímek - 2*0,5*(2,5+2,5+2,5+2,5)*1,5=15,000 [A] 
celkem podél skluzů - 0,3*2*(10,0+2,0)=7,200 [B] 
celkem podél schodiště - (0,3*1,0+0,25*0,3)*1,2*17,5=7,875 [C] 
celkem obsyp zajištění patkou - 0,2*1,0*2*(1,2*(1,0+1,0)+0,6)=1,200 [D] 
celkem před opěrou a křídly - 0,6*1,25*(27,0+1,5+14,5+3,5)=34,875 [E] 
celkem před opěrou a křídly - 0,6*1,25*(27,0+1,5+14,5+3,5)=34,875 [F] 
Celkem: A+B+C+D+E+F=101,025 [G]</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</si>
  <si>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</si>
  <si>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</si>
  <si>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17481</t>
  </si>
  <si>
    <t>ZÁSYP JAM A RÝH Z NAKUPOVANÝCH MATERIÁLŮ</t>
  </si>
  <si>
    <t>celkem včetně získání vhodné zeminy a materiálu do zásypu dle ČSN 73 6133 a TKP 4  
celkem obsyp UV - 1,5*1,5*1,5*2=6,750 [A] 
celkem obsyp šachet - 2,0*2,0*1,5*2+2,0*2,0*1,25*1=17,000 [B] 
celkem zásyp rýh pro odvodnění před mostem - 0,6*1,5*(7,5+4,0)=10,350 [C] 
celkem zásyp rýh pro odvodnění za mostem - 0,6*1,5*(8,5+2,0+3,5)=12,600 [D] 
celkem zásyp rýh po drenážích - 0,6*1,0*(1,2*(3,0+15,0+7,0+2,0))=19,440 [E] 
Celkem: A+B+C+D+E=66,140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</si>
  <si>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</si>
  <si>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t>
  </si>
  <si>
    <t>18110</t>
  </si>
  <si>
    <t>ÚPRAVA PLÁNĚ SE ZHUTNĚNÍM V HORNINĚ TŘ. I</t>
  </si>
  <si>
    <t>celkem v prostoru obnovy komunikace před a za mostem - 13,5*(75,0+45,0)+168,0+110,0=1 898,000 [B] 
celkem ve výkopech opěry 01 a 02 - 164,0+164,0=328,000 [A] 
Celkem: B+A=2 226,000 [C]</t>
  </si>
  <si>
    <t>položka zahrnuje úpravu pláně včetně vyrovnání výškových rozdílů. Míru zhutnění určuje projekt.</t>
  </si>
  <si>
    <t>31</t>
  </si>
  <si>
    <t>18130</t>
  </si>
  <si>
    <t>ÚPRAVA PLÁNĚ BEZ ZHUTNĚNÍ</t>
  </si>
  <si>
    <t>celkem ohumusování násypů komunikace před mostem 1,2*(301,0+142,0)=531,600 [A] 
celkem ohumusování násypů komunikace za mostem 1,2*(202,0+245,0)=536,400 [B] 
Celkem: A+B=1 068,000 [C]</t>
  </si>
  <si>
    <t>položka zahrnuje úpravu pláně včetně vyrovnání výškových rozdílů</t>
  </si>
  <si>
    <t>32</t>
  </si>
  <si>
    <t>18223</t>
  </si>
  <si>
    <t>ROZPROSTŘENÍ ORNICE VE SVAHU V TL DO 0,20M</t>
  </si>
  <si>
    <t>získání zeminy v položce 12573Získání zeminy v položce 12573 s předpokldem použití stávajícího materiálu z této stavby. Případný nedostatek nebo vhodný materál zajistí zhotovitel vrámci této položky.celkem ohumusování násypů komunikace před mostem 1,2*(301,0+142,0)=531,600 [A] 
celkem ohumusování násypů komunikace za mostem 1,2*(202,0+245,0)=536,400 [B] 
Celkem: A+B=1 068,000 [C]</t>
  </si>
  <si>
    <t>položka zahrnuje:  
nutné přemístění ornice z dočasných skládek vzdálených do 50m  
rozprostření ornice v předepsané tloušťce ve svahu přes 1:5</t>
  </si>
  <si>
    <t>33</t>
  </si>
  <si>
    <t>18241</t>
  </si>
  <si>
    <t>ZALOŽENÍ TRÁVNÍKU RUČNÍM VÝSEVEM</t>
  </si>
  <si>
    <t>Zahrnuje dodání předepsané travní směsi, její výsev na ornici, zalévání, první pokosení, to vše bez ohledu na sklon terénu</t>
  </si>
  <si>
    <t>34</t>
  </si>
  <si>
    <t>18247</t>
  </si>
  <si>
    <t>OŠETŘOVÁNÍ TRÁVNÍKU</t>
  </si>
  <si>
    <t>Zahrnuje pokosení se shrabáním, naložení shrabků na dopravní prostředek, s odvozem a se složením, to vše bez ohledu na sklon terénu  
zahrnuje nutné zalití a hnojení</t>
  </si>
  <si>
    <t>Základy</t>
  </si>
  <si>
    <t>35</t>
  </si>
  <si>
    <t>21341</t>
  </si>
  <si>
    <t>DRENÁŽNÍ VRSTVY Z PLASTBETONU (PLASTMALTY)</t>
  </si>
  <si>
    <t>celkem drenážní pero napříč vozovky 0,1*0,04*2*(13,05)=0,104 [A] 
celkem odvodňovací proužek podél římsy 0,15*0,04*(2*31,4)+0,5*0,35*0,05*9*2+0,04*(0,35+0,35+0,7)*4*2=0,982 [B] 
Celkem: A+B=1,086 [C]</t>
  </si>
  <si>
    <t>Položka zahrnuje:  
- dodávku předepsaného materiálu pro drenážní vrstvu, včetně mimostaveništní a vnitrostaveništní dopravy  
- provedení drenážní vrstvy předepsaných rozměrů a předepsaného tvaru</t>
  </si>
  <si>
    <t>36</t>
  </si>
  <si>
    <t>261513</t>
  </si>
  <si>
    <t>VRTY PRO KOTVENÍ A INJEKTÁŽ TŘ V NA POVRCHU D DO 25MM</t>
  </si>
  <si>
    <t>Položka bude čerpána po souhlasu objednatele. Injektáž bude provedena buď z cementových pojiv, nebo z chemických pojiv dle TeP dodavatele s odsouhlasením objednatelem, TDI a AD. 
celkem pro injektáž v trhlinách spodní stavby - 0,4*5*4,8*2*2=38,400 [A] (opěry - svislé truhliny) 
celkem pro injektáž v trhlinách spodní stavby - 0,4*5*5,8*2*2=46,400 [B] (křídla - svislé truhliny) 
Celkem: A+B=84,800 [C]</t>
  </si>
  <si>
    <t>položka zahrnuje:  
přemístění, montáž a demontáž vrtných souprav  
svislou dopravu zeminy z vrtu  
vodorovnou dopravu zeminy bez uložení na skládku  
případně nutné pažení dočasné (včetně odpažení) i trvalé</t>
  </si>
  <si>
    <t>37</t>
  </si>
  <si>
    <t>281661</t>
  </si>
  <si>
    <t>INJEKTOVÁNÍ NÍZKOTLAKÉ Z CHEMICKÝCH POJIV NA POVRCHU</t>
  </si>
  <si>
    <t>Celkem injektáž opěr na bázi cementu nebo chem. pojiv dle TeP zhotovitele 
Položka bude čerpána po souhlasu objednatele. Injektáž bude provedena buď z cementových pojiv, nebo z chemických pojiv dle TeP dodavatele s odsouhlasením objednatelem, TDI a AD. 
celkem pro injektáž v trhlinách spodní stavby - 0,5*0,1*4,8*2*2=0,960 [A] (opěry - svislé truhliny) 
celkem pro injektáž v trhlinách spodní stavby - 0,5*0,1*5,8*2*2=1,160 [B] (křídla - svislé truhliny) 
Celkem: A+B=2,120 [C]</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</si>
  <si>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</si>
  <si>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38</t>
  </si>
  <si>
    <t>285392</t>
  </si>
  <si>
    <t>DODATEČNÉ KOTVENÍ VLEPENÍM BETONÁŘSKÉ VÝZTUŽE D DO 16MM DO VRTŮ</t>
  </si>
  <si>
    <t>komplet vrtání, dodání bet. výztuže a vlepení do předvrtaného otvoru včetně úpravy otvoru dle RDS  
celkem betonářská výztuž pro vlepení do předvrtaných otvorů průměru pro pruty 10-12-16mm délky prutu do 0,6m do o hloubky vrtu 0,1-0,3m  
celkem kotvená přibetonávka opěry 01 - 9*(13,4*4,7+8,0+30,4)=912,420 [A] 
celkem kotvená přibetonávka opěry 02 - 9*(13,4*4,8+9,5+32,5)=956,880 [B] 
celkem kotvená přibetonávka křídla opěry 01 - 9*(92,5)=832,500 [C] 
celkem kotvená přibetonávka křídla opěry 02 - 9*(105,0)=945,000 [D] 
Celkem: A+B+C+D=3 646,800 [E]</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</si>
  <si>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</si>
  <si>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39</t>
  </si>
  <si>
    <t>285393</t>
  </si>
  <si>
    <t>DODATEČNÉ KOTVENÍ VLEPENÍM BETONÁŘSKÉ VÝZTUŽE D DO 20MM DO VRTŮ</t>
  </si>
  <si>
    <t>komplet vrtání, dodání bet. výztuže a vlepení do předvrtaného otvoru včetně úpravy otvoru dle RDS 
celkem betonářská výztuž pro vlepení do předvrtaných otvorů průměru pro pruty 20,25mm délky prutu do 1,0m do hlouky vrtu 0,2-0,3m 
celkem opěra 01 - úložný práh - 4*5*13,1=262,000 [A] 
celkem opěra 02 - úložný práh - 4*5*13,1=262,000 [B] 
celkem křídla opěry 01 - 2*(16+58)=148,000 [C] 
celkem křídla opěry 02 - 2*(16+58)=148,000 [D] 
celkem kotvení na kříldech samostatných - 2*(81+86)=334,000 [E] 
Celkem: A+B+C+D+E=1 154,000 [F]</t>
  </si>
  <si>
    <t>40</t>
  </si>
  <si>
    <t>28997</t>
  </si>
  <si>
    <t>OPLÁŠTĚNÍ (ZPEVNĚNÍ) Z GEOTEXTILIE A GEOMŘÍŽOVIN</t>
  </si>
  <si>
    <t>"kompletní protierozní svahů georohoží s jejím nakotvením dle TP a TeP dodavatele (včetně kotvení)  
celkem ohumusování násypů komunikace před mostem 1,2*(301,0+142,0)=531,600 [A] 
celkem ohumusování násypů komunikace za mostem 1,2*(202,0+245,0)=536,400 [B] 
Celkem: A+B=1 068,000 [C]</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</si>
  <si>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</si>
  <si>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41</t>
  </si>
  <si>
    <t>"kompletní protierozní svahů georohoží s jejím nakotvením dle TP a TeP dodavatele (včetně kotvení)  
v přechodové oblasti dle ČSN 73 6244  
přechodová oblast celkem 2*(9,0*11,0)*2 =396,000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</si>
  <si>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</si>
  <si>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42</t>
  </si>
  <si>
    <t>C</t>
  </si>
  <si>
    <t>"celkem dle ČSN 73 6244 - podkladní a ochranná vrstva těsnící folie 
přechodová oblast celkem 2*(9,0*11,0)*2=396,000 [A]</t>
  </si>
  <si>
    <t>43</t>
  </si>
  <si>
    <t>28999</t>
  </si>
  <si>
    <t>OPLÁŠTĚNÍ (ZPEVNĚNÍ) Z FÓLIE</t>
  </si>
  <si>
    <t>celkem dle ČSN 73 6244 - Těsnící folie 
přechodová oblast celkem 1*(9,0*11,0)*2=198,000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</si>
  <si>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</si>
  <si>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</si>
  <si>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44</t>
  </si>
  <si>
    <t>31717</t>
  </si>
  <si>
    <t>KOVOVÉ KONSTRUKCE PRO KOTVENÍ ŘÍMSY</t>
  </si>
  <si>
    <t>KG</t>
  </si>
  <si>
    <t>celkem dle souboru detailu dokumentace a VL.4-2020 a dle RDS dokumentace - 7,0*(56+56)=784,000 [A]</t>
  </si>
  <si>
    <t>Položka zahrnuje dodávku (výrobu) kotevního prvku předepsaného tvaru a jeho osazení do předepsané polohy včetně nezbytných prací (vrty, zálivky apod.)</t>
  </si>
  <si>
    <t>45</t>
  </si>
  <si>
    <t>317325</t>
  </si>
  <si>
    <t>ŘÍMSY ZE ŽELEZOBETONU DO C30/37</t>
  </si>
  <si>
    <t>Beton dle dokumentace PDPS aktualizovaný v RDS dokumentaci dle aktuálního znění TKP 18 a ČSN EN 206+A2</t>
  </si>
  <si>
    <t>Beton říms C30/37-XF4,XD3 
celkem římsy na křídlech - 0,3*0,8*(5,85+5,65+19,6+18,4)=11,880 [A] 
celkem římsa na pravé straně mostu (0,75*0,25+0,26*0,55)*55,55=18,359 [B] 
celkem římsa na levé straně mostu (0,75*0,25+0,26*0,55)*55,60=18,376 [C] 
Celkem: A+B+C=48,615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</si>
  <si>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</si>
  <si>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t>
  </si>
  <si>
    <t>317365</t>
  </si>
  <si>
    <t>VÝZTUŽ ŘÍMS Z OCELI 10505, B500B</t>
  </si>
  <si>
    <t>Betonářská výztuž dle PDPS a dle RDS zhotovitele</t>
  </si>
  <si>
    <t>předpoklad 135,150 kg/m3 dle VL.4:2015 
celkem 0,150*11,88=1,782 [A] 
celkem 0,135*(18,36+18,38)=4,960 [B] 
Celkem: A+B=6,742 [C]</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</si>
  <si>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</si>
  <si>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47</t>
  </si>
  <si>
    <t>333325</t>
  </si>
  <si>
    <t>MOSTNÍ OPĚRY A KŘÍDLA ZE ŽELEZOVÉHO BETONU DO C30/37</t>
  </si>
  <si>
    <t>beton opěr a křídel C30/37-XC4,XF2,XD1, oprava, přibetonávka, obetonávka opěr a křídel mostu včetně závěrných zdí 
celkem opěra 01 - 3,10*11,75+2,75*(8,35+16,1)+2*0,425*2,25*0,4=104,428 [A] 
celkem opěra 02 - 3,10*11,75+2,75*(8,35+16,1)+2*0,425*2,25*0,4=104,428 [B] 
celkem ložiskové bloky - 7*2*(0,3*0,65*0,65)=1,775 [C] 
nadbetonávka šikmých křídel - 0,8*(12,2+14,4)=21,280 [D] 
přibetonávka opěry 01 a křídel - 0,15*(13,4*4,7+8,0+30,4)=15,207 [E] 
přibetonávka opěry 02 a křídel - 0,15*(13,4*4,8+9,5+32,5)=15,948 [F] 
přibetonávka křídla opěry 01 - 0,15*(92,5)=13,875 [G] 
přibetonávka křídla opěry 02 - 0,15*(105,0)=15,750 [H] 
rezerva na opravy spodní stavby 2*5,0=10,000 [I] 
Celkem: A+B+C+D+E+F+G+H+I=302,691 [J]</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</si>
  <si>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</si>
  <si>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48</t>
  </si>
  <si>
    <t>333365</t>
  </si>
  <si>
    <t>VÝZTUŽ MOSTNÍCH OPĚR A KŘÍDEL Z OCELI 10505, B500B</t>
  </si>
  <si>
    <t>předpoklad dle schema betonářské výztuže - 165, 275, 135 kg/m3 
celkem opěry a křídla - 0,165*(104,43+104,43+21,28+2*5)=39,623 [A] 
celkem ložiskové bloky - 0,275*1,77=0,487 [B] 
celkem výztuž kotvené přibetonávky - 0,135*(15,21+15,95+13,88+15,75)=8,207 [C] 
Celkem: A+B+C=48,317 [D]</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</si>
  <si>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</si>
  <si>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49</t>
  </si>
  <si>
    <t>333368</t>
  </si>
  <si>
    <t>VÝZTUŽ MOST OPĚR A KŘÍDEL ZE SVAŘ SÍTÍ</t>
  </si>
  <si>
    <t>předpoklad dle schema betonářské výztuže - sítě 100/100/8 mm 
celkem 2*10*3,1415*0,004*0,004*7,850*(13,4*4,7+8,0+30,4+13,4*4,8+9,5+32,5+92,5+105,0)=3,198 [A]</t>
  </si>
  <si>
    <t>Vodorovné konstrukce</t>
  </si>
  <si>
    <t>50</t>
  </si>
  <si>
    <t>420324</t>
  </si>
  <si>
    <t>PŘECHODOVÉ DESKY MOSTNÍCH OPĚR ZE ŽELEZOBETONU C25/30</t>
  </si>
  <si>
    <t>betonový práh z betonu C25/30-XC2,XF1 
celkem přechodová deska opěry 01 - (0,4*5,0*10,95)=21,900 [A] 
celkem přechodová deska opěry 02 - (0,4*5,0*10,95)=21,900 [B] 
Celkem: A+B=43,800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</si>
  <si>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</si>
  <si>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51</t>
  </si>
  <si>
    <t>420365</t>
  </si>
  <si>
    <t>VÝZTUŽ PŘECHODOVÝCH DESEK MOSTNÍCH OPĚR Z OCELI 10505, B500B</t>
  </si>
  <si>
    <t>předpoklad 155 kg/m3 
celkem 0,155*43,8=6,789 [A]</t>
  </si>
  <si>
    <t>52</t>
  </si>
  <si>
    <t>421335</t>
  </si>
  <si>
    <t>MOSTNÍ NOSNÉ DESKOVÉ KONSTRUKCE Z PŘEDPJATÉHO BETONU C30/37</t>
  </si>
  <si>
    <t>Beton nosné konstrukce C30/37-XC2,XF2,XD1, Spřažená deska, nadpodporové příčníky 
celkem spřahující desky - 0,22*29,47*12,6=81,691 [A] 
celkem nadpodporové příčníky - 2*12,6*1,57*0,68+0,140*0,65*12,6=28,050 [B] 
Celkem: A+B=109,741 [C]</t>
  </si>
  <si>
    <t>53</t>
  </si>
  <si>
    <t>421365</t>
  </si>
  <si>
    <t>VÝZTUŽ MOSTNÍ DESKOVÉ KONSTRUKCE Z OCELI 10505, B500B</t>
  </si>
  <si>
    <t>předpoklad 185 kg/m3 
celkem 0,185*109,74=20,302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</si>
  <si>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</si>
  <si>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54</t>
  </si>
  <si>
    <t>424137</t>
  </si>
  <si>
    <t>MOSTNÍ NOSNÍKY Z DÍLCŮ Z PŘEDPJ BET DO C50/60</t>
  </si>
  <si>
    <t>Beton nosné konstrukce prefabrikovaných předpjatých nosníků je min. C50/30-XF2,XC4,XD1 až C90/105-XF2,XC4,XD1, nebo jinak dle RDS dokumentace a statického výpočtu zhotovitele.  
celkem počet nosníků 7 ks dané maximální výšky vč. betonářské výztuže, předpínací výztuže, montážních závěsů, vše dle VTD dokumentace vč. dodávky, montáže atp. 
celkem 7=7,000 [A] ks</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</si>
  <si>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</si>
  <si>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55</t>
  </si>
  <si>
    <t>42838</t>
  </si>
  <si>
    <t>KLOUB ZE ŽELEZOBETONU VČET VÝZTUŽE</t>
  </si>
  <si>
    <t>celkem kloub pro uložení přechodových desek - cekem 2*11,05=22,100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</si>
  <si>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</si>
  <si>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56</t>
  </si>
  <si>
    <t>42862</t>
  </si>
  <si>
    <t>MOSTNÍ LOŽISKA ELASTOMEROVÁ PRO ZATÍŽ DO 2,5MN</t>
  </si>
  <si>
    <t>celkem nová elastomerová ložiska nad opěrami 01, 02. Celkem vždy 1 ložisko v ose uložení a ose nosníku na každý nosník všesměrně pohyblivých, pevného a podélně pohyblivého, příčně pevného (dle RDS dokumentace) 
Předpokládané parametry ložisek Viz. Technická zpráva, Statický výpočet, odpovídající typu n.k., komplet osazení, podlití, kotvení dle RDS a VTD. 
celkem nad opěrami - 2*7=14,000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</si>
  <si>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</si>
  <si>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57</t>
  </si>
  <si>
    <t>431125</t>
  </si>
  <si>
    <t>SCHODIŠŤ KONSTR Z DÍLCŮ ŽELEZOBETON DO C30/37 (B37)</t>
  </si>
  <si>
    <t>schodišťové stupně C30/37-XF4,XD3 
celkem 0,3*0,45*0,75*(28)=2,835 [A]</t>
  </si>
  <si>
    <t>58</t>
  </si>
  <si>
    <t>451311</t>
  </si>
  <si>
    <t>PODKL A VÝPLŇ VRSTVY Z PROST BET DO C8/10</t>
  </si>
  <si>
    <t>celkem pod přechodové desky (beton dle PD) - 0,1*2*4,85*11,05=10,719 [A] 
celkem pod rozšíření opěry 01 a křídel - 0,2*38,85=7,770 [B] 
celkem pod rozšíření opěry 02 a křídel - 0,2*37,55=7,510 [C] 
celkem pod přibetonávku opěry 01 a křídel - 0,6*0,15*(1,5+0,6+13,4+0,6+0,6)=1,503 [D] 
celkem pod přibetonávku opěry 02 a křídel - 0,6*0,15*(1,5+0,6+13,4+0,6+0,85)=1,526 [E] 
celkem pod přibetonávku samostatných křídel - 0,6*0,15*(26,6+1,5+1,5+27,7)=5,157 [F] 
celkem pod rubovou drenáž za opěrou 01 (beton dle PD) - 0,15*0,65*(8,2+11,05+14,8)+0,15*0,6*(5,5+4,1)=4,184 [G] 
celkem pod rubovou drenáž za opěrou 02 (beton dle PD) - 0,15*0,65*(8,2+11,05+14,8)+0,15*0,6*(4,5+4,0)=4,085 [H] 
Celkem: A+B+C+D+E+F+G+H=42,454 [I]</t>
  </si>
  <si>
    <t>59</t>
  </si>
  <si>
    <t>451313</t>
  </si>
  <si>
    <t>PODKLADNÍ A VÝPLŇOVÉ VRSTVY Z PROSTÉHO BETONU C16/20</t>
  </si>
  <si>
    <t>Beton dle dokumentace PDPS aktualizovaný v RDS dokumentaci dle aktuálního znění TKP 18 a ČSN EN 206+A2, VL4:2020 a VL.2.2.</t>
  </si>
  <si>
    <t>beton dle Projektové dokumentace 
celkem pod opevnění z dlažby pod mostem - 0,15*(1,2*(3,0*3,25)+(1,2*(2,5*2,2)+2,5*1,5))=3,308 [A] 
celkem pod opevnění z dlažby podél křídel - 0,15*1,2*(1,05*13,6+1,05*4,0+1,05*3,8+0,575*17,05)=5,809 [B] 
Celkem: A+B=9,117 [C]</t>
  </si>
  <si>
    <t>60</t>
  </si>
  <si>
    <t>451314</t>
  </si>
  <si>
    <t>PODKLADNÍ A VÝPLŇOVÉ VRSTVY Z PROSTÉHO BETONU C25/30</t>
  </si>
  <si>
    <t>beton dle Projektové dokumentace 
celkem pod rampová napojení - (0,15*(1,55*5,7)*4)=5,301 [A] 
celkem pod šachty - 0,2*1,5*1,5*3=1,350 [B] 
celkem pod UV - 0,2*1,25*1,25*2=0,625 [C] 
celkem pod objekty odvodnění - 0,2*3,0*2,5*2=3,000 [D] 
celkem skluzy - 0,15*1,2*1,0*(1,6+9,9)=2,070 [E] 
celkem pod schodiště - 1,0*0,25*1,2*(17,8)=5,340 [F] 
Celkem: A+B+C+D+E+F=17,686 [G]</t>
  </si>
  <si>
    <t>61</t>
  </si>
  <si>
    <t>45152</t>
  </si>
  <si>
    <t>PODKLADNÍ A VÝPLŇOVÉ VRSTVY Z KAMENIVA DRCENÉHO</t>
  </si>
  <si>
    <t>Předpoklad ŠD frakce 0/32 a 0/63 dle RDS dokumentace a převzeté základové spáry.</t>
  </si>
  <si>
    <t>celkem sanace základové spáry křídel 
celkem 0,25*2*2,25*6,5=7,313 [A]</t>
  </si>
  <si>
    <t>položka zahrnuje dodávku předepsaného kameniva, mimostaveništní a vnitrostaveništní dopravu a jeho uložení  
není-li v zadávací dokumentaci uvedeno jinak, jedná se o nakupovaný materiál</t>
  </si>
  <si>
    <t>62</t>
  </si>
  <si>
    <t>45160</t>
  </si>
  <si>
    <t>PODKL A VÝPLŇ VRSTVY Z MEZEROVITÉHO BETONU</t>
  </si>
  <si>
    <t>Celkem dle TKP 18, VL.4.2020 a ČSN 73 6244</t>
  </si>
  <si>
    <t>celkem mezerovitý beton za opěrou 01 - 0,52*3,3*11,1=19,048 [A] 
celkem mezerovitý beton za opěrou 02 - 0,52*3,3*11,1=19,048 [B] 
celkem mezerovitý beton obetonování trubní drenáže za opěrami - 0,3*0,6*(8,2+11,05+14,8+5,5+4,1)=7,857 [C] 
celkem mezerovitý beton obetonování trubní drenáže za opěrami - 0,3*0,6*(8,2+11,05+14,8+4,5+4,0)=7,659 [D] 
Celkem: A+B+C+D=53,612 [E]</t>
  </si>
  <si>
    <t>Položka zahrnuje dodávku mezerovitého betonu a jeho uložení se zhutněním, včetně mimostaveništní a vnitrostaveništní dopravy (rovněž přesuny)</t>
  </si>
  <si>
    <t>63</t>
  </si>
  <si>
    <t>45734</t>
  </si>
  <si>
    <t>VYROVNÁVACÍ A SPÁD BETON ZVLÁŠTNÍ (PLASTBETON)</t>
  </si>
  <si>
    <t>Celkem dle TKP 18, VL.4.2020 a dle návrhu v PDPS a RDS dokumentaci</t>
  </si>
  <si>
    <t>celkem výčnělek na okraji křídel a n.k. - 0,5*(0,1+0,15)*0,05*(30,95+30,95+16,3+8,15+16,3+8,15)=0,693 [A]</t>
  </si>
  <si>
    <t>položka zahrnuje:  
- dodání zvláštního betonu (plastbetonu) předepsané kvality a jeho rozprostření v předepsané tloušťce a v předepsaném tvaru</t>
  </si>
  <si>
    <t>64</t>
  </si>
  <si>
    <t>457365</t>
  </si>
  <si>
    <t>VÝZTUŽ VYROV A SPÁD BETONU Z OCELI 10505, B500B</t>
  </si>
  <si>
    <t>celkem předpoklad 125 kg/m3 
celkem předpoklad - 0,125*0,69=0,086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</si>
  <si>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</si>
  <si>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65</t>
  </si>
  <si>
    <t>45852</t>
  </si>
  <si>
    <t>VÝPLŇ ZA OPĚRAMI A ZDMI Z KAMENIVA DRCENÉHO</t>
  </si>
  <si>
    <t>Zásyp za opěrami dle ČSN 73 6244 na dané ID dle materiálu 
celkem zásyp za opěrou 01 - 8,1*11,05+0,5*(7,6+32,8)*2,5+0,5*(3,5+22,5)*2,5=172,505 [A] 
celkem zásyp za opěrou 02 - 8,1*11,05+0,5*(7,6+32,8)*2,5+0,5*(3,5+22,5)*2,5=172,505 [B] 
celkem za šikmými křídly - 0,5*(0,25+1,75)*(22,9+1,8+1,8+23,9)=50,400 [C] 
Celkem: A+B+C=395,410 [D]</t>
  </si>
  <si>
    <t>66</t>
  </si>
  <si>
    <t>458523</t>
  </si>
  <si>
    <t>VÝPLŇ ZA OPĚRAMI A ZDMI Z KAMENIVA DRCENÉHO, INDEX ZHUTNĚNÍ ID DO 0,9</t>
  </si>
  <si>
    <t>ochranný obsyp opěr dle ČSN 73 6244 - na ID 0,85 
celkem ochranný obsyp opěry 01 - 1,0*2,6*11,05+0,7*2,6*(13,8+7,2)+0,7*1,5*2,6*2=72,410 [A] 
celkem ochranný obsyp opěry 02 - 1,0*2,6*11,05+0,7*2,6*(13,8+7,2)+0,7*1,5*2,6*2=72,410 [B] 
celkem ochranný obsyp za šikmými křídly - 0,6*1,25*(22,9+1,8+1,8+23,9)=37,800 [C] 
Celkem: A+B+C=182,620 [D]</t>
  </si>
  <si>
    <t>67</t>
  </si>
  <si>
    <t>461314</t>
  </si>
  <si>
    <t>PATKY Z PROSTÉHO BETONU C25/30</t>
  </si>
  <si>
    <t>celkem zajišťující prahy z betonu C25/30nXF3 
celkem patky v patě svahu - 0,6*1,0*(1,2*(1,0+1,0)+0,6)=1,800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</si>
  <si>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</si>
  <si>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68</t>
  </si>
  <si>
    <t>46321</t>
  </si>
  <si>
    <t>ROVNANINA Z LOMOVÉHO KAMENE</t>
  </si>
  <si>
    <t>celkem podél oěpr a křídel  
celkem 0,2*0,6*(27,6+26,5+0,6+0,6+1,5+0,6+13,3+0,6+0,6+1,5+0,6+13,3)=10,476 [A] 
celkem za šikmými křídly 0,25*0,6*(20,8+0,8+0,8+21,8)=6,630 [B] 
Celkem: A+B=17,106 [C]</t>
  </si>
  <si>
    <t>položka zahrnuje:  
- dodávku a vyrovnání lomového kamene předepsané frakce do předepsaného tvaru včetně mimostaveništní a vnitrostaveništní dopravy  
není-li v zadávací dokumentaci uvedeno jinak, jedná se o nakupovaný materiál</t>
  </si>
  <si>
    <t>69</t>
  </si>
  <si>
    <t>465512</t>
  </si>
  <si>
    <t>DLAŽBY Z LOMOVÉHO KAMENE NA MC</t>
  </si>
  <si>
    <t>celkem dlažby opevnění a úprav pod mostem tl kamene 0,25m s podkladním betonem v samostatné položce s vyspárováním z malty M25 XF4 a nebo M25 XF3 
celkem opevnění z dlažby pod mostem - 0,25*(1,2*(3,0*3,25)+(1,2*(2,5*2,2)+2,5*1,5))=5,513 [A] 
celkem opevnění z dlažby podél křídel - 0,25*1,2*(1,05*13,6+1,05*4,0+1,05*3,8+0,575*17,05)=9,682 [B] 
celkem rampová napojení - (0,25*(3,5+3,5+5,8+5,8))=4,650 [C] 
celkem skluzy - 0,6*1,2*(9,8+1,5)*0,25=2,034 [D] 
Celkem: A+B+C+D=21,879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</si>
  <si>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</si>
  <si>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70</t>
  </si>
  <si>
    <t>46591</t>
  </si>
  <si>
    <t>DLAŽBY Z KAMENICKÝCH VÝROBKŮ</t>
  </si>
  <si>
    <t>Kamenná dlažba ze silničních kostech do betonového lože a vyspárováním z MC 
celkem nátok skluzů - 0,5*(0,8+2,6)*(0,85)*2=2,890 [A]</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</si>
  <si>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</si>
  <si>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71</t>
  </si>
  <si>
    <t>56140</t>
  </si>
  <si>
    <t>KAMENIVO ZPEVNĚNÉ CEMENTEM</t>
  </si>
  <si>
    <t>celkem SC C8/10 
celkem vozovka - 0,17*1,05*(10,5*(75,0+45,0))+0,17*1,05*(235,0+205,0)=303,450 [A] 
celkem obnova pod mostem - 0,17*1,5*14,5=3,698 [B] 
Celkem: A+B=307,148 [C]</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</si>
  <si>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</si>
  <si>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72</t>
  </si>
  <si>
    <t>56330</t>
  </si>
  <si>
    <t>VOZOVKOVÉ VRSTVY ZE ŠTĚRKODRTI</t>
  </si>
  <si>
    <t>obnova komunikace před a za mostem - 0,25*13,5*(75,0+45,0)+0,25*(279,0+221,0)=530,000 [A] 
pod rampová napojení - 0,25*(1,5*5,5)*4=8,250 [B] 
celkem obnova pod mostem - 0,25*1,5*14,5=5,438 [C] 
Celkem: A+B+C=543,688 [D]</t>
  </si>
  <si>
    <t>- dodání kameniva předepsané kvality a zrnitosti  
- rozprostření a zhutnění vrstvy v předepsané tloušťce  
- zřízení vrstvy bez rozlišení šířky, pokládání vrstvy po etapách  
- nezahrnuje postřiky, nátěry</t>
  </si>
  <si>
    <t>73</t>
  </si>
  <si>
    <t>56930</t>
  </si>
  <si>
    <t>ZPEVNĚNÍ KRAJNIC ZE ŠTĚRKODRTI</t>
  </si>
  <si>
    <t>násyp krajnic 0,25*(84,4+83,4+51,0+49,0)=66,950 [A]</t>
  </si>
  <si>
    <t>- dodání kameniva předepsané kvality a zrnitosti  
- rozprostření a zhutnění vrstvy v předepsané tloušťce  
- zřízení vrstvy bez rozlišení šířky, pokládání vrstvy po etapách</t>
  </si>
  <si>
    <t>74</t>
  </si>
  <si>
    <t>56933</t>
  </si>
  <si>
    <t>ZPEVNĚNÍ KRAJNIC ZE ŠTĚRKODRTI TL. DO 150MM</t>
  </si>
  <si>
    <t>celkem nezpevněná krajnice vozovky - (1,5*(84,4+83,4+51,0+49,0)+0,25*3*(3,0+2,5))=405,825 [A]</t>
  </si>
  <si>
    <t>75</t>
  </si>
  <si>
    <t>572121</t>
  </si>
  <si>
    <t>INFILTRAČNÍ POSTŘIK ASFALTOVÝ DO 1,0KG/M2</t>
  </si>
  <si>
    <t>dle PD - PI-E - 0,8 kg/m2 
vozovka na kamenivu zpevněném cementem - 1,05*(1080,0+725,0)=1 895,250 [A] 
celkem vozovka pod mostem - (1,05*1,5*14,5)=22,838 [B] 
Celkem: A+B=1 918,088 [C]</t>
  </si>
  <si>
    <t>- dodání všech předepsaných materiálů pro postřiky v předepsaném množství  
- provedení dle předepsaného technologického předpisu  
- zřízení vrstvy bez rozlišení šířky, pokládání vrstvy po etapách  
- úpravu napojení, ukončení</t>
  </si>
  <si>
    <t>76</t>
  </si>
  <si>
    <t>572211</t>
  </si>
  <si>
    <t>SPOJOVACÍ POSTŘIK Z ASFALTU DO 0,5KG/M2</t>
  </si>
  <si>
    <t>dle PD - PS-EP - 0,4 kg/m2 
celkem obnova vozovky  
vozovka na kamenivu zpevněném cementem - před a za mostem 1,05*(1080,0+725,0)=1 895,250 [A] 
celkem vozovka pod mostem - (1,05*1,5*14,5)=22,838 [B] 
Celkem: A+B=1 918,088 [C]</t>
  </si>
  <si>
    <t>77</t>
  </si>
  <si>
    <t>572212</t>
  </si>
  <si>
    <t>SPOJOVACÍ POSTŘIK Z MODIFIK ASFALTU DO 0,5KG/M2</t>
  </si>
  <si>
    <t>dle PD - PS-EP - 0,35 kg/m2 
celkem obnova vozovky  
vozovka na podkladní vrstvě - 1,03*(1080,0+725,0)=1 859,150 [A] 
vozovka na ložné vrstvě - 1,02*(1080,0+725,0+11,5*31,0)=2 204,730 [B] 
celkem vozovka pod mostem - (1,03+1,02)*(1,5*14,5)=44,588 [C] 
Celkem: A+B+C=4 108,468 [D]</t>
  </si>
  <si>
    <t>78</t>
  </si>
  <si>
    <t>574B34</t>
  </si>
  <si>
    <t>ASFALTOVÝ BETON PRO OBRUSNÉ VRSTVY MODIFIK ACO 11+, 11S TL. 40MM</t>
  </si>
  <si>
    <t>celkem ACO 11S tl 40 mm 
celkem vozovka obrusné vrstvy - 1,01*(1080,0+725,0+11,5*31,0)=2 183,115 [A] 
celkem vozovka pod mostem - 1,01*1,5*14,5=21,968 [B] 
Celkem: A+B=2 205,083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</si>
  <si>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</si>
  <si>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79</t>
  </si>
  <si>
    <t>574D46</t>
  </si>
  <si>
    <t>ASFALTOVÝ BETON PRO LOŽNÍ VRSTVY MODIFIK ACL 16+, 16S TL. 50MM</t>
  </si>
  <si>
    <t>celkem ložná vrstva - ACL 16S tl 60mm 
celkem vozovka obrusné vrstvy - 1,02*(1080,0+725,0+11,5*31,0)=2 204,730 [A] 
celkem vozovka pod mostem - 1,02*1,5*14,5=22,185 [B] 
Celkem: A+B=2 226,915 [C]</t>
  </si>
  <si>
    <t>80</t>
  </si>
  <si>
    <t>574F88</t>
  </si>
  <si>
    <t>ASFALTOVÝ BETON PRO PODKLADNÍ VRSTVY MODIFIK ACP 22+, 22S TL. 90MM</t>
  </si>
  <si>
    <t>celkem podkladní vrstva ACP 22S tl 90 mm 
celkem vozovka obrusné vrstvy - 1,03*(1080,0+725,0)=1 859,150 [A] 
celkem vozovka pod mostem - 1,03*1,5*14,5=22,403 [B] 
Celkem: A+B=1 881,553 [C]</t>
  </si>
  <si>
    <t>81</t>
  </si>
  <si>
    <t>575C03</t>
  </si>
  <si>
    <t>LITÝ ASFALT MA IV (OCHRANA MOSTNÍ IZOLACE) 11</t>
  </si>
  <si>
    <t>ochrana izolace z MA 11 IV na mostě pod konstrukcí vozovky  včetně pohozu z drti 
celkem s odpočtem kubatury položky 21341 - 0,035*(11,5*31,0+1,35*11,5*2-0,15*2*31,0)=13,239 [A]</t>
  </si>
  <si>
    <t>Úpravy povrchů, podlahy, výplně otvorů</t>
  </si>
  <si>
    <t>82</t>
  </si>
  <si>
    <t>62631</t>
  </si>
  <si>
    <t>SPOJOVACÍ MŮSTEK MEZI STARÝM A NOVÝM BETONEM</t>
  </si>
  <si>
    <t>Dle TeP zhotovitele a dle RDS dokumentace dle navržené opravy spodní stavby.</t>
  </si>
  <si>
    <t>celkem spojovací můstek mezi starým a novým betonem opravy opěr a křídel 
přibetonávka opěry 01 a křídel - (13,4*4,7+8,0+30,4)=101,380 [A] 
přibetonávka opěry 02 a křídel - (13,4*4,8+9,5+32,5)=106,320 [B] 
přibetonávka křídla opěry 01 - (92,5)=92,500 [C] 
přibetonávka křídla opěry 02 - (105,0)=105,000 [D] 
celkem spodní stavba rezerva - kubatura čerpána dle odsouhlasení TDI a AD - (25,0)=25,000 [E] 
Celkem: A+B+C+D+E=430,200 [F]</t>
  </si>
  <si>
    <t>položka zahrnuje:  
dodávku veškerého materiálu potřebného pro předepsanou úpravu v předepsané kvalitě  
nutné vyspravení podkladu, případně zatření spar zdiva  
položení vrstvy v předepsané tloušťce  
potřebná lešení a podpěrné konstrukce</t>
  </si>
  <si>
    <t>83</t>
  </si>
  <si>
    <t>62641</t>
  </si>
  <si>
    <t>SJEDNOCUJÍCÍ STĚRKA JEMNOU MALTOU TL CCA 2MM</t>
  </si>
  <si>
    <t>Dle TeP zhotovitele a dle RDS dokumentace dle navržené opravy spodní stavby. Případně sjednocující nátěr, nebo nátěr uzavírací.</t>
  </si>
  <si>
    <t>celkem sjednocující stěrka opravy přibetonávkou 
přibetonávka opěry 01 a křídel - (13,4*4,7+8,0+30,4)=101,380 [A] 
přibetonávka opěry 02 a křídel - (13,4*4,8+9,5+32,5)=106,320 [B] 
přibetonávka křídla opěry 01 - (92,5)=92,500 [C] 
přibetonávka křídla opěry 02 - (105,0)=105,000 [D] 
celkem spodní stavba rezerva - kubatura čerpána dle odsouhlasení TDI a AD (25,0)=25,000 [E] 
Celkem: A+B+C+D+E=430,200 [F]</t>
  </si>
  <si>
    <t>84</t>
  </si>
  <si>
    <t>62651</t>
  </si>
  <si>
    <t>OCHRANA VÝZTUŽE PŘI DOSTATEČNÉM KRYTÍ</t>
  </si>
  <si>
    <t>Dle TeP zhotovitele a dle RDS dokumentace dle navržené opravy spodní stavby. Inhibitor koroze. Předpoklad celá plochy spodní stavby.</t>
  </si>
  <si>
    <t>úpravou povrchu s inhibitorem koroze v celé ploše 
přibetonávka opěry 01 a křídel - (13,4*4,7+8,0+30,4)=101,380 [A] 
přibetonávka opěry 02 a křídel - (13,4*4,8+9,5+32,5)=106,320 [B] 
přibetonávka křídla opěry 01 - (92,5)=92,500 [C] 
přibetonávka křídla opěry 02 - (105,0)=105,000 [D] 
celkem spodní stavba rezerva - kubatura čerpána dle odsouhlasení TDI a AD (25,0)=25,000 [E] 
Celkem: A+B+C+D+E=430,200 [F]</t>
  </si>
  <si>
    <t>položka zahrnuje:  
dodávku veškerého materiálu potřebného pro předepsanou úpravu v předepsané kvalitě  
položení vrstvy v předepsané tloušťce  
potřebná lešení a podpěrné konstrukce</t>
  </si>
  <si>
    <t>85</t>
  </si>
  <si>
    <t>62652</t>
  </si>
  <si>
    <t>OCHRANA VÝZTUŽE PŘI NEDOSTATEČNÉM KRYTÍ</t>
  </si>
  <si>
    <t>Dle TeP zhotovitele a dle RDS dokumentace dle navržené opravy spodní stavby. Protikorozní ochrana výztuže při jejím obnažení. Pouze předpokládaná plocha vyčnívající výztuže.</t>
  </si>
  <si>
    <t>ochrana betonářské výztuže a ocelových částí n.o. PKO  
přibetonávka opěry 01 a křídel - (13,4*4,7+8,0+30,4)*0,15=15,207 [A] 
přibetonávka opěry 02 a křídel - (13,4*4,8+9,5+32,5)*0,15=15,948 [B] 
přibetonávka křídla opěry 01 - (92,5)*0,15=13,875 [C] 
přibetonávka křídla opěry 02 - (105,0)*0,15=15,750 [D] 
celkem spodní stavba rezerva - kubatura čerpána dle odsouhlasení TDI a AD - (25,0)*0,15 =3,750 [E] 
Celkem: A+B+C+D+E=64,530 [F]</t>
  </si>
  <si>
    <t>Přidružená stavební výroba</t>
  </si>
  <si>
    <t>86</t>
  </si>
  <si>
    <t>711111</t>
  </si>
  <si>
    <t>IZOLACE BĚŽNÝCH KONSTRUKCÍ PROTI ZEMNÍ VLHKOSTI ASFALTOVÝMI NÁTĚRY</t>
  </si>
  <si>
    <t>kompletní práce s dodáním a aplikací Np+2xNa 
celkem nátěry stávajícího rubu samostatných křídel - 1,25*(5,85+5,65+19,6+18,4)*2*0,8*1,25=123,750 [A] 
celkem nátěry oprav opěr a křídel - 0,6*(0,6+13,4+1,5+0,8+13,4+1,5)=18,720 [B] 
celkem nátěry oprav líce samostatných křídel - 0,6*(26,5+27,5)=32,400 [C] 
Celkem: A+B+C=174,870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</si>
  <si>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</si>
  <si>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t>
  </si>
  <si>
    <t>711112</t>
  </si>
  <si>
    <t>IZOLACE BĚŽNÝCH KONSTRUKCÍ PROTI ZEMNÍ VLHKOSTI ASFALTOVÝMI PÁSY</t>
  </si>
  <si>
    <t>mezi křídlem a přechodovou deskou 0,5*(2,25+2,25)*2=4,500 [A] 
celkem na rubu samostatných křídel - 1,25*(5,85+5,65+19,6+18,4)*2*0,8*1,25=123,750 [B] 
celkem rub opěry 01 a křídel 3,0*(1,4+8,2+11,1+14,9+1,4)=111,000 [C] 
celkem rub opěry 02 a křídel 3,0*(1,4+14,8+11,1+8,2+1,4)=110,700 [D] 
Celkem: A+B+C+D=349,950 [E]</t>
  </si>
  <si>
    <t>88</t>
  </si>
  <si>
    <t>711442</t>
  </si>
  <si>
    <t>IZOLACE MOSTOVEK CELOPLOŠNÁ ASFALTOVÝMI PÁSY S PEČETÍCÍ VRSTVOU</t>
  </si>
  <si>
    <t>celkem nosná konstrukce a na křídlech dle ČSN 73 6242 - 31,0*12,6+(1,5+0,25)*(8,2+14,9+8,2+14,8)=471,275 [A] 
celkem na přechodových deskách 2*1,5*11,05=33,150 [B] 
Celkem: A+B=504,425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</si>
  <si>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</si>
  <si>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89</t>
  </si>
  <si>
    <t>711502</t>
  </si>
  <si>
    <t>OCHRANA IZOLACE NA POVRCHU ASFALTOVÝMI PÁSY</t>
  </si>
  <si>
    <t>celkem ochrana celoplošné izolace na mostovce dle ČSN 73 6242 
celkem nosná konstrukce 0,625*2*30,0=37,500 [A] 
na křídlech (1,5+0,25)*(8,2+14,9+8,2+14,8)=80,675 [B] 
Celkem: A+B=118,175 [C]</t>
  </si>
  <si>
    <t>položka zahrnuje:  
- dodání  předepsaného ochranného materiálu  
- zřízení ochrany izolace</t>
  </si>
  <si>
    <t>90</t>
  </si>
  <si>
    <t>711509</t>
  </si>
  <si>
    <t>OCHRANA IZOLACE NA POVRCHU TEXTILIÍ</t>
  </si>
  <si>
    <t>kompletní práce s dodáním a aplikací Np+2xNa 
celkem nátěry stávajícího rubu samostatných křídel - 1,25*(5,85+5,65+19,6+18,4)*2*0,8*1,25=123,750 [A] 
celkem nátěry oprav opěr a křídel - 0,6*(0,6+13,4+1,5+0,8+13,4+1,5)=18,720 [B] 
celkem nátěry oprav líce samostatných křídel - 0,6*(26,5+27,5)=32,400 [C] 
mezi křídlem a přechodovou deskou 0,5*(2,25+2,25)*2=4,500 [D] 
celkem na rubu samostatných křídel - 1,25*(5,85+5,65+19,6+18,4)*2*0,8*1,25=123,750 [E] 
celkem rub opěry 01 a křídel 3,0*(1,4+8,2+11,1+14,9+1,4)=111,000 [F] 
celkem rub opěry 02 a křídel 3,0*(1,4+14,8+11,1+8,2+1,4)=110,700 [G] 
Celkem: A+B+C+D+E+F+G=524,820 [H]</t>
  </si>
  <si>
    <t>91</t>
  </si>
  <si>
    <t>721174</t>
  </si>
  <si>
    <t>VNITŘNÍ KANALIZACE Z PLAST TRUB DN 200</t>
  </si>
  <si>
    <t>Svodné potrubí pod mostem prům.100,150 a 200 mm s čistícími kusy, tvarovkami a kompenzátory s prostupem skrz opěru a zaústěním do svodného potrubí za opěrami (do revizních šachet),  
komplet vč.uchycení (závěsů),   
vč. napojení ze zaústění svodů odvodňovačů a odvodnění izolace,   
vč. kompenzátorů a napojení   
vykázána délka podélného svodu potrubí   
Odvodňovací systém mostu certifikovaný pro mosty Pozemních komunikací s korozivzdorné oceli"  
celkem svodné potrubí pod podhledem n.k. až do zaústění do revizních šachet - 27,4+1,3+20,7+28,0+1,3+14,9+1,0*4*2=101,600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</si>
  <si>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</si>
  <si>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92</t>
  </si>
  <si>
    <t>76422</t>
  </si>
  <si>
    <t>OPLECHOVÁNÍ A LEMOVÁNÍ KONSTRUKCÍ Z MĚDĚNÉHO PLECHU</t>
  </si>
  <si>
    <t>celkem dle souboru detailů dodávka a montáž s kotvením 
plechování v místě okrajů n.k. v pracovních sparách říms - 2*5*(0,5*0,3)+2*0,3*0,75+2*0,25*0,75=2,325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</si>
  <si>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</si>
  <si>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93</t>
  </si>
  <si>
    <t>78382</t>
  </si>
  <si>
    <t>NÁTĚRY BETON KONSTR TYP S2 (OS-B)</t>
  </si>
  <si>
    <t>celkem ochranný nátěr proti kouřovým plynům dle ČSN 73 6223 - 0,25*(31,0)+29,47*4,25*7=884,483 [A] 
celkem čela nosné konstrukce - 2*(1,57+0,15)*14,27=49,089 [B] 
celkem římsy (0,425+0,15)*2*31,0+(0,425+0,15)*(16,3+8,15+8,15+16,3)=63,768 [C] 
Celkem: A+B+C=997,340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</si>
  <si>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</si>
  <si>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94</t>
  </si>
  <si>
    <t>78383</t>
  </si>
  <si>
    <t>NÁTĚRY BETON KONSTR TYP S4 (OS-C)</t>
  </si>
  <si>
    <t>celkem římsy na samostatných kčídlech (0,1+0,3+0,8+0,3)*(5,85+5,65+19,6+18,4)=74,250 [A] 
celkem římsy na mostě - (0,8-0,15+0,75+0,25+0,1)*(55,55+55,6)=194,513 [B] 
celkem barevný nátěr protinárazová zábrana na opěrách a jejich rozích žlutočerné pruhy dle ČSN 73 6266 - 0,5*2*2*4,8 =9,600 [C] 
Celkem: A+B+C=278,363 [D]</t>
  </si>
  <si>
    <t>95</t>
  </si>
  <si>
    <t>78384</t>
  </si>
  <si>
    <t>NÁTĚRY BETON KONSTR TYP S5 (OS-DI)</t>
  </si>
  <si>
    <t>celkem římsy na mostě - (0,15+0,15)*(55,55+55,6)=33,345 [A]</t>
  </si>
  <si>
    <t>Potrubí</t>
  </si>
  <si>
    <t>96</t>
  </si>
  <si>
    <t>87434</t>
  </si>
  <si>
    <t>POTRUBÍ Z TRUB PLASTOVÝCH ODPADNÍCH DN DO 200MM</t>
  </si>
  <si>
    <t>celkem svodné potrubí - 2,0+8,8+9,0+2,2+3,5=25,500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</si>
  <si>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</si>
  <si>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97</t>
  </si>
  <si>
    <t>87445</t>
  </si>
  <si>
    <t>POTRUBÍ Z TRUB PLASTOVÝCH ODPADNÍCH DN DO 300MM</t>
  </si>
  <si>
    <t>celkem svodné potrubí - 6,2+3,0+1,0+15,3+7,7+2,0=35,200 [A]</t>
  </si>
  <si>
    <t>98</t>
  </si>
  <si>
    <t>87533</t>
  </si>
  <si>
    <t>POTRUBÍ DREN Z TRUB PLAST DN DO 150MM</t>
  </si>
  <si>
    <t>trativod za opěrou 01 - 8,2+11,05+14,8+5,5+4,1=43,650 [A] 
trativod za opěrou 02 - 8,2+11,05+14,8+4,5+4,0=42,550 [B] 
Celkem: A+B=86,200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</si>
  <si>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</si>
  <si>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99</t>
  </si>
  <si>
    <t>87627</t>
  </si>
  <si>
    <t>CHRÁNIČKY Z TRUB PLASTOVÝCH DN DO 100MM</t>
  </si>
  <si>
    <t>celkem chráničky na mostě - (3,0+3,0+55,6)*2*2=246,400 [A] 
celkem chráničky pro vedení VO ve spodní stavbě - 10,2+10,9+0,3+0,3+0,3+5,3+0,3+16,9+10,9+0,3+0,3+3,0+3,0=62,000 [B] 
Celkem: A+B=308,400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</si>
  <si>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</si>
  <si>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100</t>
  </si>
  <si>
    <t>894145</t>
  </si>
  <si>
    <t>ŠACHTY KANALIZAČNÍ Z BETON DÍLCŮ NA POTRUBÍ DN DO 300MM</t>
  </si>
  <si>
    <t>Dle VL.2.2.</t>
  </si>
  <si>
    <t>celkem komplet včetně rámu a deklu 
celkem 1+1+1=3,000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</si>
  <si>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</si>
  <si>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101</t>
  </si>
  <si>
    <t>89536</t>
  </si>
  <si>
    <t>DRENÁŽNÍ VÝUSŤ Z PROST BETONU</t>
  </si>
  <si>
    <t>celkem dle detailu vyústění potrubí z betonu C30/37-XF4,XD3 
celkem 1+1=2,000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</si>
  <si>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</si>
  <si>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102</t>
  </si>
  <si>
    <t>89712</t>
  </si>
  <si>
    <t>VPUSŤ KANALIZAČNÍ ULIČNÍ KOMPLETNÍ Z BETONOVÝCH DÍLCŮ</t>
  </si>
  <si>
    <t>celkem uliční sputi prefabrikované s rámem a mříží komplet - 1+1=2,000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</si>
  <si>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</si>
  <si>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103</t>
  </si>
  <si>
    <t>9112A1</t>
  </si>
  <si>
    <t>ZÁBRADLÍ MOSTNÍ S VODOR MADLY - DODÁVKA A MONTÁŽ</t>
  </si>
  <si>
    <t>celkem zábradlí na křídlch z kompozitu dle VL.4:2020, PD a dle TP 186, 258 
celkem na křídlech - 22,4+22,4=44,800 [A]</t>
  </si>
  <si>
    <t>položka zahrnuje:  
dodání zábradlí včetně předepsané povrchové úpravy  
kotvení sloupků, t.j. kotevní desky, šrouby z nerez oceli, vrty a zálivku, pokud zadávací dokumentace nestanoví jinak  
případné nivelační hmoty pod kotevní desky</t>
  </si>
  <si>
    <t>104</t>
  </si>
  <si>
    <t>9112B3</t>
  </si>
  <si>
    <t>ZÁBRADLÍ MOSTNÍ SE SVISLOU VÝPLNÍ - DEMONTÁŽ S PŘESUNEM</t>
  </si>
  <si>
    <t>Včetně odvozu a uložení na skládku dle požadavku PD a objednatele  do dodavatelem určené vzdálenosti. 
Včetně odkupu zhotovitelem dle zadávacích podmínek. 
celkem odstranění zábradlí na stávajícím mostě - 50,0+50,0=100,000 [A]</t>
  </si>
  <si>
    <t>105</t>
  </si>
  <si>
    <t>9113A3</t>
  </si>
  <si>
    <t>SVODIDLO OCEL SILNIČ JEDNOSTR, ÚROVEŇ ZADRŽ N1, N2 - DEMONTÁŽ S PŘESUNEM</t>
  </si>
  <si>
    <t>Včetně odvozu a uložení na skládku dle požadavku PD a objednatele  do dodavatelem určené vzdálenosti. 
Včetně odkupu zhotovitelem dle zadávacích podmínek. 
likvidace ocelového svodidla dle SOD 
celkem na předpolích - 152,0+152,0=304,000 [A]</t>
  </si>
  <si>
    <t>106</t>
  </si>
  <si>
    <t>9113B1</t>
  </si>
  <si>
    <t>SVODIDLO OCEL SILNIČ JEDNOSTR, ÚROVEŇ ZADRŽ H1 -DODÁVKA A MONTÁŽ</t>
  </si>
  <si>
    <t>celkem dodávka a montáž dle daného TP a návrhu v PD a PKO dle TKP 19.B. 
celkem vlevo - 200,0-58,0=142,000 [A] 
celkem vpravo - 200,0-58,0=142,000 [B] 
Celkem: A+B=284,000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</si>
  <si>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</si>
  <si>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107</t>
  </si>
  <si>
    <t>9117D1</t>
  </si>
  <si>
    <t>SVOD OCEL ZÁBRADEL ÚROVEŇ ZADRŽ H3 - DODÁVKA A MONTÁŽ</t>
  </si>
  <si>
    <t>celkem zábradelní svodidlo na mostě a křídlech se svislou výplní a PKO dle TP 19B 
celkem zábradelní svodidlo na mostě - 58,0+58,0=116,000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</si>
  <si>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</si>
  <si>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108</t>
  </si>
  <si>
    <t>912283</t>
  </si>
  <si>
    <t>SMĚROVÉ SLOUPKY Z PLAST HMOT - DEMONTÁŽ A ODVOZ</t>
  </si>
  <si>
    <t>včetně odvozu a uložení na skládku dle SOD  do dodavatelem určené vzdálenosti 
likvidace ocelového svodidla dle SOD 
celkem demontáž stávajících sloupků - 2*2*2=8,000 [A]</t>
  </si>
  <si>
    <t>položka zahrnuje demontáž stávajícího sloupku, jeho odvoz do skladu nebo na skládku</t>
  </si>
  <si>
    <t>109</t>
  </si>
  <si>
    <t>91267</t>
  </si>
  <si>
    <t>ODRAZKY NA SVODIDLA</t>
  </si>
  <si>
    <t>Odrazky do svodnic á 50m.v bílé barvě  dle ČSN 73 6101 
celkem vpravo 11=11,000 [A] 
celkem vlevo 11=11,000 [B] 
Odrazky do svodnic á 50m.v modré barvě dle TP 58 (5,0m před sloupek bílé barvy) 
celkem vpravo 11=11,000 [C] 
celkem vlevo 11=11,000 [D] 
Celkem: A+B+C+D=44,000 [E]</t>
  </si>
  <si>
    <t>- kompletní dodávka se všemi pomocnými a doplňujícími pracemi a součástmi</t>
  </si>
  <si>
    <t>110</t>
  </si>
  <si>
    <t>91345</t>
  </si>
  <si>
    <t>NIVELAČNÍ ZNAČKY KOVOVÉ</t>
  </si>
  <si>
    <t>celkem opěry mostu - (2*2)=4,000 [A] 
celkem na římsách - (3*2)=6,000 [B] 
Celkem: A+B=10,000 [C]</t>
  </si>
  <si>
    <t>položka zahrnuje:  
- dodání a osazení nivelační značky včetně nutných zemních prací  
- vnitrostaveništní a mimostaveništní dopravu</t>
  </si>
  <si>
    <t>111</t>
  </si>
  <si>
    <t>91355</t>
  </si>
  <si>
    <t>EVIDENČNÍ ČÍSLO MOSTU</t>
  </si>
  <si>
    <t>celkem dle PD a ČSN 2*1 evidenční číslo mostu dle detailu v souboru detailů 
Celkem 1=1,000 [A]</t>
  </si>
  <si>
    <t>položka zahrnuje štítek s evidenčním číslem mostu, sloupek dopravní značky včetně osazení a nutných zemních prací a zabetonování</t>
  </si>
  <si>
    <t>112</t>
  </si>
  <si>
    <t>914113</t>
  </si>
  <si>
    <t>DOPRAVNÍ ZNAČKY ZÁKLADNÍ VELIKOSTI OCELOVÉ NEREFLEXNÍ - DEMONTÁŽ</t>
  </si>
  <si>
    <t>Včetně odvozu a uložení na skládku dodavatelem s do dodavatelem určené vzdálenosti.  
Likvidace nepotřebných DZ dle požadavku PD a objednatele. 
celkem evidenční čísla mostu - 2 =2,000 [A]</t>
  </si>
  <si>
    <t>113</t>
  </si>
  <si>
    <t>915111</t>
  </si>
  <si>
    <t>VODOROVNÉ DOPRAVNÍ ZNAČENÍ BARVOU HLADKÉ - DODÁVKA A POKLÁDKA</t>
  </si>
  <si>
    <t>V1a (š.0,125m) - celkem 0,125*(200,0)=25,000 [A] 
V4 (š.0,25m) - celkem 0,25*(200,0+200,0)=100,000 [B] 
Celkem: A+B=125,000 [C]</t>
  </si>
  <si>
    <t>položka zahrnuje:  
- dodání a pokládku nátěrového materiálu (měří se pouze natíraná plocha)  
- předznačení a reflexní úpravu</t>
  </si>
  <si>
    <t>114</t>
  </si>
  <si>
    <t>915211</t>
  </si>
  <si>
    <t>VODOROVNÉ DOPRAVNÍ ZNAČENÍ PLASTEM HLADKÉ - DODÁVKA A POKLÁDKA</t>
  </si>
  <si>
    <t>V1a (š.0,125m) - celkem 0,125*(200,0)=25,000 [A]</t>
  </si>
  <si>
    <t>115</t>
  </si>
  <si>
    <t>915231</t>
  </si>
  <si>
    <t>VODOR DOPRAV ZNAČ PLASTEM PROFIL ZVUČÍCÍ - DOD A POKLÁDKA</t>
  </si>
  <si>
    <t>V4 (š.0,25m) - celkem 0,25*(200,0+200,0)=100,000 [A]</t>
  </si>
  <si>
    <t>116</t>
  </si>
  <si>
    <t>915611</t>
  </si>
  <si>
    <t>VODOR DOPRAV ZNAČ - KNOFLÍKY TRVALÉ LEPENÉ - DOD A POKLÁDKA</t>
  </si>
  <si>
    <t>Dopravní knoflíky bílé barvy dle TP 133 - á 9,0m v délce úseku 200+100+200m 
celkem - 56=56,000 [A] 
Dopravní knoflíky modré barvy dle TP 133 - á 9,0m ( 2,0m před knoflíkem bílé barvy) v délce úseku 200+100+200m 
celkem - 56=56,000 [B] 
Celkem: A+B=112,000 [C]</t>
  </si>
  <si>
    <t>zahrnuje dodávku a osazení knoflíků předepsaným způsobem</t>
  </si>
  <si>
    <t>117</t>
  </si>
  <si>
    <t>917223</t>
  </si>
  <si>
    <t>SILNIČNÍ A CHODNÍKOVÉ OBRUBY Z BETONOVÝCH OBRUBNÍKŮ ŠÍŘ 100MM</t>
  </si>
  <si>
    <t>celkem betonové obrubníky z betonu min. C30/37-XF4,XD3 do betonového lože C16/20nXF1, C20/25nXF3 
celkem podél opevnění pod mostem a podél křídel - 1,2*(2,6+13,6+2,9)+0,6+1,2=24,720 [A] 
celkem podél schodiště - 1,2*(17,0+15,0)=38,400 [B] 
v rampovém napojení (2*(1,0+2,5+3,0+0,5+2,0)+2*(1,0+2,5+3,0+0,5)+0,5*2)=33,000 [C] 
celkem podél skluzů (1,2*(9,8+9,8+1,5+1,5))=27,120 [D] 
Celkem: A+B+C+D=123,240 [E]</t>
  </si>
  <si>
    <t>Položka zahrnuje:  
dodání a pokládku betonových obrubníků o rozměrech předepsaných zadávací dokumentací  
betonové lože i boční betonovou opěrku.</t>
  </si>
  <si>
    <t>118</t>
  </si>
  <si>
    <t>917224</t>
  </si>
  <si>
    <t>SILNIČNÍ A CHODNÍKOVÉ OBRUBY Z BETONOVÝCH OBRUBNÍKŮ ŠÍŘ 150MM</t>
  </si>
  <si>
    <t>celkem betonové obrubníky z betonu C30/37-XF4,XD3 do betonového lože C16/20nXF1, C20/25nXF3 
celkem rampová napojení 
celkem před a za mostem - 2*5,0+2*5,0=20,000 [A]</t>
  </si>
  <si>
    <t>119</t>
  </si>
  <si>
    <t>919112</t>
  </si>
  <si>
    <t>ŘEZÁNÍ ASFALTOVÉHO KRYTU VOZOVEK TL DO 100MM</t>
  </si>
  <si>
    <t>celkem komunikace pod mostem 1,5+14,5+1,5=17,500 [A] 
celkem proříznutí vozovky na začátku a konci úseku - 10,5+10,5+200,0=221,000 [B] 
podél dilatačních závěrů a po obvodě mostních odvodňovačů - 2*(0,5+0,3+0,3)*2*4+2*13,05+2*13,05=69,800 [C] 
celkem proříznutí vozovky podél římsy - (5,0+55,6+5,0+0,5+0,5+5,0+55,6+5,0)=132,200 [D] 
Celkem: A+B+C+D=440,500 [E]</t>
  </si>
  <si>
    <t>položka zahrnuje řezání vozovkové vrstvy v předepsané tloušťce, včetně spotřeby vody</t>
  </si>
  <si>
    <t>120</t>
  </si>
  <si>
    <t>91913</t>
  </si>
  <si>
    <t>ŘEZÁNÍ BETONOVÝCH KONSTRUKCÍ</t>
  </si>
  <si>
    <t>celkem zaříznutí oprav spodní stavby - opěra 01 - 0,15*(13,3+4,7+8,0)=3,900 [A] 
celkem zaříznutí oprav spodní stavby - opěra 02 - 0,15*(13,3+4,7+9,5)=4,125 [B] 
celkem zaříznutí oprav samostatných křídel - 0,15*(19,5+5,7+19,2+5,9)=7,545 [C] 
Celkem: A+B+C=15,570 [D]</t>
  </si>
  <si>
    <t>položka zahrnuje řezání betonových konstrukcí bez ohledu na tloušťku, včetně spotřeby vody</t>
  </si>
  <si>
    <t>121</t>
  </si>
  <si>
    <t>93118</t>
  </si>
  <si>
    <t>VÝPLŇ DILATAČNÍCH SPAR Z POLYSTYRENU</t>
  </si>
  <si>
    <t>celkem separace přechodových desek od křídel 0,05*0,4*2*2*5,0=0,400 [A] 
celkem separace přechodové desky od opěr - 0,02*0,37*11,05*2=0,164 [B] 
Celkem: A+B=0,564 [C]</t>
  </si>
  <si>
    <t>položka zahrnuje dodávku a osazení předepsaného materiálu, očištění ploch spáry před úpravou, očištění okolí spáry po úpravě</t>
  </si>
  <si>
    <t>122</t>
  </si>
  <si>
    <t>931327</t>
  </si>
  <si>
    <t>TĚSNĚNÍ DILATAČ SPAR ASF ZÁLIVKOU MODIFIK PRŮŘ DO 1000MM2</t>
  </si>
  <si>
    <t>celkem komunikace pod mostem 1,5+14,5+1,5=17,500 [A] 
celkem proříznutí vozovky na začátku a konci úseku - 10,5+10,5+200,0=221,000 [B] 
podél dilatačních závěrů a po obvodě mostních odvodňovačů - 2*(0,5+0,3+0,3)*2*4+2*13,05+1*13,05=56,750 [C] 
celkem proříznutí vozovky podél římsy - (5,0+55,6+5,0+0,5+0,5+5,0+55,6+5,0)=132,200 [D] 
Celkem: A+B+C+D=427,450 [E]</t>
  </si>
  <si>
    <t>položka zahrnuje dodávku a osazení předepsaného materiálu, očištění ploch spáry před úpravou, očištění okolí spáry po úpravě  
nezahrnuje těsnící profil</t>
  </si>
  <si>
    <t>123</t>
  </si>
  <si>
    <t>93140</t>
  </si>
  <si>
    <t>MOSTNÍ ZÁVĚRY PODPOVRCHOVÉ</t>
  </si>
  <si>
    <t>celkem podpovrchový dilatační závěry nad opěrou 01 včetně PKO dodávky včetně kompletního řešení v římsách a ve vozovce 
celkem dilatační závěry s posunem dle statického výpočtu v PD. Hodnoty posunů v MSÚ i MSP jsou uvedeny v technické zprávě (kapitola  4.2.4.5.) 
celkem celková délka - 1*(0,75+0,91+0,15+13,03+0,15+0,910+0,75)=16,650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</si>
  <si>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</si>
  <si>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124</t>
  </si>
  <si>
    <t>93152</t>
  </si>
  <si>
    <t>MOSTNÍ ZÁVĚRY POVRCHOVÉ POSUN DO 100MM</t>
  </si>
  <si>
    <t>celkem povrchový dilatační závěr nad opěrou 02 včetně PKO dodávky řešení ve vozovce a v římsích  
celkem dilatační závěry s posunem dle statického výpočtu v PD. Hodnoty posunů v MSÚ i MSP jsou uvedeny v technické zprávě (kapitola  4.2.4.5.) 
celkem celková délka - 1*(0,75+0,91+0,15+13,03+0,15+0,910+0,75)=16,650 [A]</t>
  </si>
  <si>
    <t>125</t>
  </si>
  <si>
    <t>93312</t>
  </si>
  <si>
    <t>ZATĚŽOVACÍ ZKOUŠKA MOSTU STATICKÁ 1. POLE DO 500M2</t>
  </si>
  <si>
    <t>celkem zatěžovací zouška dle ČSN 73 6209 vč podkladu pro zatěž. Zkoušku, projektu zatěžovací zkoušky, provedení a vyhodnocení. Vše dle ČSN 73 6209. 
celkem 1=1,000 [A] kus</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</si>
  <si>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</si>
  <si>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126</t>
  </si>
  <si>
    <t>93639</t>
  </si>
  <si>
    <t>ZAÚSTĚNÍ SKLUZŮ (VČET DLAŽBY Z LOM KAMENE)</t>
  </si>
  <si>
    <t>celkem dle souboru detailů a VL.4:2015 a projektové dokumentace komplet 
celkem 2=2,000 [A] ks</t>
  </si>
  <si>
    <t>Položka zahrnuje veškerý materiál, výrobky a polotovary, včetně mimostaveništní a vnitrostaveništní dopravy (rovněž přesuny), včetně naložení a složení,případně s uložením.</t>
  </si>
  <si>
    <t>127</t>
  </si>
  <si>
    <t>936501</t>
  </si>
  <si>
    <t>DROBNÉ DOPLŇK KONSTR KOVOVÉ NEREZ</t>
  </si>
  <si>
    <t>celkem dle souboru detailů vyústění odvodnění úložných prahl včetně kotvení, montáž, dodávka 
celkem kotvení izolace na samostatných křídlech - 0,08*0,01*7850*(5,85+5,65+19,6+18,4)+0,15*5*(5,85+5,65+19,6+18,4)=347,985 [A] 
celkem - 4*5,0=20,000 [B] 
Celkem: A+B=367,985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</si>
  <si>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</si>
  <si>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128</t>
  </si>
  <si>
    <t>936502</t>
  </si>
  <si>
    <t>DROBNÉ DOPLŇK KONSTR KOVOVÉ POZINK</t>
  </si>
  <si>
    <t>celkem měřící bod dle TP 124 a VL.4:2015 dle TKP19A a PKO dle TKP 19B včetně provaření dle TP 124 
celkem 7,0*(2*4)=56,000 [A]</t>
  </si>
  <si>
    <t>129</t>
  </si>
  <si>
    <t>93653</t>
  </si>
  <si>
    <t>MOSTNÍ ODVODŇOVACÍ SOUPRAVA</t>
  </si>
  <si>
    <t>kompletní řešení mostního odvodňovače se svislým svodem pod podhled n.k. DN 100 mm (vozovkový odvodňovač) s napojením na svodné potrubí 
odvodňovač komplet – celkem 2*4=8,000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</si>
  <si>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</si>
  <si>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130</t>
  </si>
  <si>
    <t>936541</t>
  </si>
  <si>
    <t>MOSTNÍ ODVODŇOVACÍ TRUBKA (POVRCHŮ IZOLACE) Z NEREZ OCELI</t>
  </si>
  <si>
    <t>kompletní řešení odvodňovačů celoplošné izolace dle souboru detailů 
odvodňovač celoplošné izolace komplet včetně přípojky do svodného potrubí pod podhledem n.k.– celkem 9+9=18,000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</si>
  <si>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</si>
  <si>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131</t>
  </si>
  <si>
    <t>938444</t>
  </si>
  <si>
    <t>OČIŠTĚNÍ ZDIVA OTRYSKÁNÍM TLAKOVOU VODOU PŘES 1000 BARŮ</t>
  </si>
  <si>
    <t>Položka čerpána dle skutečné realizace s odsouhlasením TDI a AD 
přibetonávka opěry 01 a křídel - (13,4*4,7+8,0+30,4)=101,380 [A] 
přibetonávka opěry 02 a křídel - (13,4*4,8+9,5+32,5)=106,320 [B] 
přibetonávka křídla opěry 01 - (92,5)=92,500 [C] 
přibetonávka křídla opěry 02 - (105,0)=105,000 [D] 
celkem spodní stavba - kubatura čerpána dle odsouhlasení TDI a AD - (25,0) =25,000 [E] 
Celkem: A+B+C+D+E=430,200 [F]</t>
  </si>
  <si>
    <t>položka zahrnuje očištění předepsaným způsobem včetně odklizení vzniklého odpadu</t>
  </si>
  <si>
    <t>132</t>
  </si>
  <si>
    <t>938451</t>
  </si>
  <si>
    <t>OČIŠTĚNÍ ZDIVA OTRYSKÁNÍM NA SUCHO VZDUCHEM</t>
  </si>
  <si>
    <t>133</t>
  </si>
  <si>
    <t>938452</t>
  </si>
  <si>
    <t>OČIŠTĚNÍ ZDIVA OTRYSKÁNÍM NA SUCHO KŘEMIČ PÍSKEM</t>
  </si>
  <si>
    <t>134</t>
  </si>
  <si>
    <t>96613</t>
  </si>
  <si>
    <t>BOURÁNÍ KONSTRUKCÍ Z KAMENE NA MC</t>
  </si>
  <si>
    <t>Včetně odvozu a uložení na skládku dle požadavku PD a objednatele  do dodavatelem určené vzdálenosti. 
Poplatek za uložení je v položce 0141**. 
celkem demolice opevnění pod mostem - svahové kužele 1,2*0,25*(1,0*(23,0+14,5+23,0+17,5))=23,400 [A] 
celkem rezerva (kubatura čerpána s odsouhlasením TDI a AD) - 10,0=10,000 [B] 
Celkem: A+B=33,400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</si>
  <si>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</si>
  <si>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135</t>
  </si>
  <si>
    <t>96615</t>
  </si>
  <si>
    <t>BOURÁNÍ KONSTRUKCÍ Z PROSTÉHO BETONU</t>
  </si>
  <si>
    <t>Včetně odvozu a uložení na skládku dle požadavku PD a objednatele  do dodavatelem určené vzdálenosti. 
Poplatek za uložení je v položce 0141**. 
celkem podkladní betony pod přechodové desky - 0,15*2*(5,0*10,8)=16,200 [A] 
celkem křídla mostu ubourání - 1,2*2,5*(3,5+3,5+16,2+16,2)=118,200 [B] 
celkem ubourání šikmých křídel - 0,8*(9,9+15,3)=20,160 [C] 
obourání opěry 01 - 0,15*(13,4*4,7+8,0+30,4)=15,207 [D] 
obourání opěry 02 - 0,15*(13,4*4,8+9,5+32,5)=15,948 [E] 
obourání křídla opěry 01 - 0,1*(92,5)=9,250 [F] 
obourání křídla opěry 02 - 0,1*(105,0)=10,500 [G] 
celkem rezerva (kubatura čerpána s odsouhlasením TDI a AD) - 10,0 =10,000 [H] 
Celkem: A+B+C+D+E+F+G+H=215,465 [I]</t>
  </si>
  <si>
    <t>136</t>
  </si>
  <si>
    <t>96616</t>
  </si>
  <si>
    <t>BOURÁNÍ KONSTRUKCÍ ZE ŽELEZOBETONU</t>
  </si>
  <si>
    <t>Včetně odvozu a uložení na skládku dle požadavku PD a objednatele  do dodavatelem určené vzdálenosti. 
Poplatek za uložení je v položce 0141**. 
celkem římsy na mostě - (0,75*0,45*(51,0+51,0))=34,425 [A] 
celkem přechodové desky - 0,35*2*(5,0*10,8)=37,800 [B] 
vybourání desek nosníků - 0,12*0,35*7*2*29,96=17,616 [C] 
celkem vybourání čel nosné konstrukce nad opěrami - 1,5*1,45*2*13,2=57,420 [D] 
celkem I-73 nosníky - 7*29,96*0,63*1,05=138,730 [E] 
celkem ubourání úložných prahů a závěrných zídek - 2*(2,25*1,25+0,65*1,25)*13,2=95,700 [F] 
celkem římsy na křídlech - 0,65*0,3*(24,5+29,05)=10,442 [G] 
celkem rezerva (kubatura čerpána s odsouhlasením TDI a AD) - 10,0=10,000 [H] 
Celkem: A+B+C+D+E+F+G+H=402,133 [I]</t>
  </si>
  <si>
    <t>137</t>
  </si>
  <si>
    <t>96718</t>
  </si>
  <si>
    <t>VYBOURÁNÍ ČÁSTÍ KONSTRUKCÍ KOVOVÝCH</t>
  </si>
  <si>
    <t>Včetně odvozu a uložení na skládku dle požadavku PD a objednatele  do dodavatelem určené vzdálenosti. 
Poplatek za uložení je v položce 0141**. 
celkem plechování okrajů n.k. - 0,3*0,0015*7,85*1,2*(50,7+50,7)=0,430 [A] 
celkem skryté části ocelové n.k. předpoklad (kubatura čerpána s odsouhlasením TDI a AD)  0,75=0,750 [B] 
Celkem: A+B=1,180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</si>
  <si>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</si>
  <si>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138</t>
  </si>
  <si>
    <t>96785</t>
  </si>
  <si>
    <t>VYBOURÁNÍ MOSTNÍCH DILATAČNÍCH ZÁVĚRŮ</t>
  </si>
  <si>
    <t>Včetně odvozu a uložení na skládku dle požadavku PD a objednatele  do dodavatelem určené vzdálenosti. 
Poplatek za uložení je v položce 0141**. 
celkem dle PD půdorysné délky dilatací - 2*13,6=27,200 [A]</t>
  </si>
  <si>
    <t>139</t>
  </si>
  <si>
    <t>967865</t>
  </si>
  <si>
    <t>VYBOURÁNÍ MOST LOŽISEK HRNCOVÝCH</t>
  </si>
  <si>
    <t>Vybourání stávajících ložisek s úpravou vybouraného prostoru 
Včetně odvozu a uložení na skládku dle požadavku PD a objednatele  do dodavatelem určené vzdálenosti. 
Poplatek za uložení je v položce 0141**. 
celkem vybourání ložisek na opěrách (zahrnuje jakýkoliv typ stávajících ložisek) - 2*8=16,000 [A]</t>
  </si>
  <si>
    <t>140</t>
  </si>
  <si>
    <t>97816</t>
  </si>
  <si>
    <t>ODSEKÁNÍ VRSTVY VYROVNÁVACÍHO BETONU NA MOSTECH</t>
  </si>
  <si>
    <t>Včetně odvozu a uložení na skládku dle požadavku PD a objednatele  do dodavatelem určené vzdálenosti. 
Poplatek za uložení je v položce 0141**. 
celkem dle předpokladu - 0,15*(11,65*30,75)=53,736 [A] 
celkem rezerva (kubatura čerpána s odsouhlasením TDI a AD) - 10,0 =10,000 [B] 
Celkem: A+B=63,736 [C]</t>
  </si>
  <si>
    <t>141</t>
  </si>
  <si>
    <t>97817</t>
  </si>
  <si>
    <t>ODSTRANĚNÍ MOSTNÍ IZOLACE</t>
  </si>
  <si>
    <t>Včetně odvozu a uložení na skládku dle požadavku PD a objednatele  do dodavatelem určené vzdálenosti. 
Poplatek za uložení je v položce 0141**. 
celkem izolace na spodní stavbě - (2,5*11,0*2)+2,0*(16,0+3,0+3,5+16,0)=132,000 [A] 
celkem odstranění izolace na nosné konstrukci 11,65*30,75=358,238 [B] 
Celkem: A+B=490,238 [C]</t>
  </si>
  <si>
    <t>SO460</t>
  </si>
  <si>
    <t>SO460 - Přeložka el. VO vedení - Vedlejší výdaj</t>
  </si>
  <si>
    <t>74300</t>
  </si>
  <si>
    <t>VEŘEJNÉ OSVĚTLENÍ POD MOSTEM</t>
  </si>
  <si>
    <t>SOUBOR</t>
  </si>
  <si>
    <t>položkový soupis prací přiložen v PD objektu 
Celkem 1=1,000 [A]</t>
  </si>
  <si>
    <t>Elektroinstalace - silnoproud</t>
  </si>
  <si>
    <t>SO430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</si>
</sst>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2">
    <xf numFmtId="0" fontId="0" fillId="0" borderId="0" xfId="0"/>
    <xf numFmtId="0" fontId="4" fillId="3" borderId="1" xfId="6" applyFont="1" applyFill="1" applyBorder="1" applyAlignment="1">
      <alignment horizontal="center" vertical="center" wrapText="1"/>
    </xf>
    <xf numFmtId="0" fontId="0" fillId="2" borderId="2" xfId="6" applyFont="1" applyFill="1" applyBorder="1"/>
    <xf numFmtId="0" fontId="5" fillId="2" borderId="2" xfId="6" applyFont="1" applyFill="1" applyBorder="1" applyAlignment="1">
      <alignment horizontal="right"/>
    </xf>
    <xf numFmtId="0" fontId="5" fillId="2" borderId="0" xfId="6" applyFont="1" applyFill="1" applyAlignment="1">
      <alignment horizontal="right"/>
    </xf>
    <xf numFmtId="0" fontId="2" fillId="2" borderId="0" xfId="6" applyFont="1" applyFill="1"/>
    <xf numFmtId="0" fontId="1" fillId="2" borderId="0" xfId="6" applyFont="1" applyFill="1" applyAlignment="1">
      <alignment horizontal="center" vertical="center"/>
    </xf>
    <xf numFmtId="0" fontId="0" fillId="2" borderId="0" xfId="6" applyFont="1" applyFill="1"/>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3" fillId="0" borderId="1" xfId="6" applyFont="1" applyBorder="1" applyAlignment="1">
      <alignment horizontal="left"/>
    </xf>
    <xf numFmtId="4" fontId="3" fillId="0" borderId="1" xfId="6" applyNumberFormat="1" applyFont="1" applyBorder="1" applyAlignment="1">
      <alignment horizontal="right"/>
    </xf>
    <xf numFmtId="0" fontId="3" fillId="2" borderId="4" xfId="6" applyFont="1" applyFill="1" applyBorder="1" applyAlignment="1">
      <alignment wrapText="1"/>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4" fontId="0" fillId="2" borderId="1" xfId="6" applyNumberFormat="1" applyFont="1" applyFill="1" applyBorder="1" applyAlignment="1">
      <alignment horizontal="center"/>
    </xf>
    <xf numFmtId="4" fontId="3" fillId="2" borderId="0" xfId="6" applyNumberFormat="1" applyFont="1" applyFill="1" applyAlignment="1">
      <alignment horizontal="center"/>
    </xf>
    <xf numFmtId="0" fontId="3" fillId="2" borderId="2" xfId="6" applyFont="1" applyFill="1" applyBorder="1" applyAlignment="1">
      <alignment horizontal="right"/>
    </xf>
    <xf numFmtId="4" fontId="3" fillId="2" borderId="2" xfId="6" applyNumberFormat="1" applyFont="1" applyFill="1" applyBorder="1" applyAlignment="1">
      <alignment horizont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3"/>
  <sheetViews>
    <sheetView tabSelected="1" workbookViewId="0">
      <selection activeCell="A13" sqref="A13"/>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7"/>
      <c r="B1" s="8" t="s">
        <v>0</v>
      </c>
      <c r="C1" s="8"/>
      <c r="D1" s="8"/>
      <c r="E1" s="8"/>
    </row>
    <row r="2" spans="1:5" ht="12.75" customHeight="1" x14ac:dyDescent="0.2">
      <c r="A2" s="7"/>
      <c r="B2" s="6" t="s">
        <v>1</v>
      </c>
      <c r="C2" s="8"/>
      <c r="D2" s="8"/>
      <c r="E2" s="8"/>
    </row>
    <row r="3" spans="1:5" ht="20.100000000000001" customHeight="1" x14ac:dyDescent="0.2">
      <c r="A3" s="7"/>
      <c r="B3" s="7"/>
      <c r="C3" s="8"/>
      <c r="D3" s="8"/>
      <c r="E3" s="8"/>
    </row>
    <row r="4" spans="1:5" ht="20.100000000000001" customHeight="1" x14ac:dyDescent="0.3">
      <c r="A4" s="8"/>
      <c r="B4" s="5" t="s">
        <v>2</v>
      </c>
      <c r="C4" s="7"/>
      <c r="D4" s="7"/>
      <c r="E4" s="8"/>
    </row>
    <row r="5" spans="1:5" ht="12.75" customHeight="1" x14ac:dyDescent="0.2">
      <c r="A5" s="8"/>
      <c r="B5" s="7" t="s">
        <v>3</v>
      </c>
      <c r="C5" s="7"/>
      <c r="D5" s="7"/>
      <c r="E5" s="8"/>
    </row>
    <row r="6" spans="1:5" ht="12.75" customHeight="1" x14ac:dyDescent="0.2">
      <c r="A6" s="8"/>
      <c r="B6" s="10" t="s">
        <v>4</v>
      </c>
      <c r="C6" s="13">
        <f>SUM(C10:C13)</f>
        <v>0</v>
      </c>
      <c r="D6" s="8"/>
      <c r="E6" s="8"/>
    </row>
    <row r="7" spans="1:5" ht="12.75" customHeight="1" x14ac:dyDescent="0.2">
      <c r="A7" s="8"/>
      <c r="B7" s="10" t="s">
        <v>5</v>
      </c>
      <c r="C7" s="13">
        <f>SUM(E10:E13)</f>
        <v>0</v>
      </c>
      <c r="D7" s="8"/>
      <c r="E7" s="8"/>
    </row>
    <row r="8" spans="1:5" ht="12.75" customHeight="1" x14ac:dyDescent="0.2">
      <c r="A8" s="12"/>
      <c r="B8" s="12"/>
      <c r="C8" s="12"/>
      <c r="D8" s="12"/>
      <c r="E8" s="12"/>
    </row>
    <row r="9" spans="1:5" ht="12.75" customHeight="1" x14ac:dyDescent="0.2">
      <c r="A9" s="11" t="s">
        <v>6</v>
      </c>
      <c r="B9" s="11" t="s">
        <v>7</v>
      </c>
      <c r="C9" s="11" t="s">
        <v>8</v>
      </c>
      <c r="D9" s="11" t="s">
        <v>9</v>
      </c>
      <c r="E9" s="11" t="s">
        <v>10</v>
      </c>
    </row>
    <row r="10" spans="1:5" ht="12.75" customHeight="1" x14ac:dyDescent="0.2">
      <c r="A10" s="22" t="s">
        <v>24</v>
      </c>
      <c r="B10" s="22" t="s">
        <v>25</v>
      </c>
      <c r="C10" s="23">
        <f>SO000!I3</f>
        <v>0</v>
      </c>
      <c r="D10" s="23">
        <f>SO000!O2</f>
        <v>0</v>
      </c>
      <c r="E10" s="23">
        <f>C10+D10</f>
        <v>0</v>
      </c>
    </row>
    <row r="11" spans="1:5" ht="12.75" customHeight="1" x14ac:dyDescent="0.2">
      <c r="A11" s="22" t="s">
        <v>113</v>
      </c>
      <c r="B11" s="22" t="s">
        <v>114</v>
      </c>
      <c r="C11" s="23">
        <f>'SO181'!I3</f>
        <v>0</v>
      </c>
      <c r="D11" s="23">
        <f>'SO181'!O2</f>
        <v>0</v>
      </c>
      <c r="E11" s="23">
        <f>C11+D11</f>
        <v>0</v>
      </c>
    </row>
    <row r="12" spans="1:5" ht="12.75" customHeight="1" x14ac:dyDescent="0.2">
      <c r="A12" s="22" t="s">
        <v>213</v>
      </c>
      <c r="B12" s="22" t="s">
        <v>214</v>
      </c>
      <c r="C12" s="23">
        <f>'SO201'!I3</f>
        <v>0</v>
      </c>
      <c r="D12" s="23">
        <f>'SO201'!O2</f>
        <v>0</v>
      </c>
      <c r="E12" s="23">
        <f>C12+D12</f>
        <v>0</v>
      </c>
    </row>
    <row r="13" spans="1:5" ht="12.75" customHeight="1" x14ac:dyDescent="0.2">
      <c r="A13" s="22" t="s">
        <v>855</v>
      </c>
      <c r="B13" s="22" t="s">
        <v>849</v>
      </c>
      <c r="C13" s="23">
        <f>'SO460'!I3</f>
        <v>0</v>
      </c>
      <c r="D13" s="23">
        <f>'SO460'!O2</f>
        <v>0</v>
      </c>
      <c r="E13" s="23">
        <f>C13+D13</f>
        <v>0</v>
      </c>
    </row>
  </sheetData>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8"/>
      <c r="C1" s="8"/>
      <c r="D1" s="8"/>
      <c r="E1" s="8" t="s">
        <v>0</v>
      </c>
      <c r="F1" s="8"/>
      <c r="G1" s="8"/>
      <c r="H1" s="8"/>
      <c r="I1" s="8"/>
      <c r="P1" t="s">
        <v>22</v>
      </c>
    </row>
    <row r="2" spans="1:18" ht="24.95" customHeight="1" x14ac:dyDescent="0.2">
      <c r="B2" s="8"/>
      <c r="C2" s="8"/>
      <c r="D2" s="8"/>
      <c r="E2" s="9" t="s">
        <v>13</v>
      </c>
      <c r="F2" s="8"/>
      <c r="G2" s="8"/>
      <c r="H2" s="12"/>
      <c r="I2" s="12"/>
      <c r="O2">
        <f>0+O8</f>
        <v>0</v>
      </c>
      <c r="P2" t="s">
        <v>22</v>
      </c>
    </row>
    <row r="3" spans="1:18" ht="15" customHeight="1" x14ac:dyDescent="0.25">
      <c r="A3" t="s">
        <v>12</v>
      </c>
      <c r="B3" s="16" t="s">
        <v>14</v>
      </c>
      <c r="C3" s="4" t="s">
        <v>15</v>
      </c>
      <c r="D3" s="7"/>
      <c r="E3" s="17" t="s">
        <v>16</v>
      </c>
      <c r="F3" s="8"/>
      <c r="G3" s="15"/>
      <c r="H3" s="14" t="s">
        <v>24</v>
      </c>
      <c r="I3" s="38">
        <f>0+I8</f>
        <v>0</v>
      </c>
      <c r="O3" t="s">
        <v>19</v>
      </c>
      <c r="P3" t="s">
        <v>23</v>
      </c>
    </row>
    <row r="4" spans="1:18" ht="15" customHeight="1" x14ac:dyDescent="0.25">
      <c r="A4" t="s">
        <v>17</v>
      </c>
      <c r="B4" s="19" t="s">
        <v>18</v>
      </c>
      <c r="C4" s="3" t="s">
        <v>24</v>
      </c>
      <c r="D4" s="2"/>
      <c r="E4" s="20" t="s">
        <v>25</v>
      </c>
      <c r="F4" s="12"/>
      <c r="G4" s="12"/>
      <c r="H4" s="21"/>
      <c r="I4" s="21"/>
      <c r="O4" t="s">
        <v>20</v>
      </c>
      <c r="P4" t="s">
        <v>23</v>
      </c>
    </row>
    <row r="5" spans="1:18" ht="12.75" customHeight="1" x14ac:dyDescent="0.2">
      <c r="A5" s="1" t="s">
        <v>26</v>
      </c>
      <c r="B5" s="1" t="s">
        <v>28</v>
      </c>
      <c r="C5" s="1" t="s">
        <v>30</v>
      </c>
      <c r="D5" s="1" t="s">
        <v>31</v>
      </c>
      <c r="E5" s="1" t="s">
        <v>32</v>
      </c>
      <c r="F5" s="1" t="s">
        <v>34</v>
      </c>
      <c r="G5" s="1" t="s">
        <v>36</v>
      </c>
      <c r="H5" s="1" t="s">
        <v>38</v>
      </c>
      <c r="I5" s="1"/>
      <c r="O5" t="s">
        <v>21</v>
      </c>
      <c r="P5" t="s">
        <v>23</v>
      </c>
    </row>
    <row r="6" spans="1:18" ht="12.75" customHeight="1" x14ac:dyDescent="0.2">
      <c r="A6" s="1"/>
      <c r="B6" s="1"/>
      <c r="C6" s="1"/>
      <c r="D6" s="1"/>
      <c r="E6" s="1"/>
      <c r="F6" s="1"/>
      <c r="G6" s="1"/>
      <c r="H6" s="18" t="s">
        <v>39</v>
      </c>
      <c r="I6" s="18" t="s">
        <v>41</v>
      </c>
    </row>
    <row r="7" spans="1:18" ht="12.75" customHeight="1" x14ac:dyDescent="0.2">
      <c r="A7" s="18" t="s">
        <v>27</v>
      </c>
      <c r="B7" s="18" t="s">
        <v>29</v>
      </c>
      <c r="C7" s="18" t="s">
        <v>23</v>
      </c>
      <c r="D7" s="18" t="s">
        <v>22</v>
      </c>
      <c r="E7" s="18" t="s">
        <v>33</v>
      </c>
      <c r="F7" s="18" t="s">
        <v>35</v>
      </c>
      <c r="G7" s="18" t="s">
        <v>37</v>
      </c>
      <c r="H7" s="18" t="s">
        <v>40</v>
      </c>
      <c r="I7" s="18" t="s">
        <v>42</v>
      </c>
    </row>
    <row r="8" spans="1:18" ht="12.75" customHeight="1" x14ac:dyDescent="0.2">
      <c r="A8" s="21" t="s">
        <v>43</v>
      </c>
      <c r="B8" s="21"/>
      <c r="C8" s="26" t="s">
        <v>27</v>
      </c>
      <c r="D8" s="21"/>
      <c r="E8" s="27" t="s">
        <v>44</v>
      </c>
      <c r="F8" s="21"/>
      <c r="G8" s="21"/>
      <c r="H8" s="21"/>
      <c r="I8" s="28">
        <f>0+Q8</f>
        <v>0</v>
      </c>
      <c r="O8">
        <f>0+R8</f>
        <v>0</v>
      </c>
      <c r="Q8">
        <f>0+I9+I13+I17+I21+I25+I29+I33+I37+I41+I45+I49+I53+I57+I61+I65</f>
        <v>0</v>
      </c>
      <c r="R8">
        <f>0+O9+O13+O17+O21+O25+O29+O33+O37+O41+O45+O49+O53+O57+O61+O65</f>
        <v>0</v>
      </c>
    </row>
    <row r="9" spans="1:18" x14ac:dyDescent="0.2">
      <c r="A9" s="25" t="s">
        <v>45</v>
      </c>
      <c r="B9" s="29" t="s">
        <v>29</v>
      </c>
      <c r="C9" s="29" t="s">
        <v>46</v>
      </c>
      <c r="D9" s="25" t="s">
        <v>47</v>
      </c>
      <c r="E9" s="30" t="s">
        <v>48</v>
      </c>
      <c r="F9" s="31" t="s">
        <v>49</v>
      </c>
      <c r="G9" s="32">
        <v>8</v>
      </c>
      <c r="H9" s="33">
        <v>0</v>
      </c>
      <c r="I9" s="33">
        <f>ROUND(ROUND(H9,2)*ROUND(G9,3),2)</f>
        <v>0</v>
      </c>
      <c r="O9">
        <f>(I9*21)/100</f>
        <v>0</v>
      </c>
      <c r="P9" t="s">
        <v>23</v>
      </c>
    </row>
    <row r="10" spans="1:18" x14ac:dyDescent="0.2">
      <c r="A10" s="34" t="s">
        <v>50</v>
      </c>
      <c r="E10" s="35" t="s">
        <v>47</v>
      </c>
    </row>
    <row r="11" spans="1:18" ht="127.5" x14ac:dyDescent="0.2">
      <c r="A11" s="36" t="s">
        <v>51</v>
      </c>
      <c r="E11" s="37" t="s">
        <v>52</v>
      </c>
    </row>
    <row r="12" spans="1:18" x14ac:dyDescent="0.2">
      <c r="A12" t="s">
        <v>53</v>
      </c>
      <c r="E12" s="35" t="s">
        <v>54</v>
      </c>
    </row>
    <row r="13" spans="1:18" x14ac:dyDescent="0.2">
      <c r="A13" s="25" t="s">
        <v>45</v>
      </c>
      <c r="B13" s="29" t="s">
        <v>23</v>
      </c>
      <c r="C13" s="29" t="s">
        <v>55</v>
      </c>
      <c r="D13" s="25" t="s">
        <v>47</v>
      </c>
      <c r="E13" s="30" t="s">
        <v>56</v>
      </c>
      <c r="F13" s="31" t="s">
        <v>57</v>
      </c>
      <c r="G13" s="32">
        <v>1</v>
      </c>
      <c r="H13" s="33">
        <v>0</v>
      </c>
      <c r="I13" s="33">
        <f>ROUND(ROUND(H13,2)*ROUND(G13,3),2)</f>
        <v>0</v>
      </c>
      <c r="O13">
        <f>(I13*21)/100</f>
        <v>0</v>
      </c>
      <c r="P13" t="s">
        <v>23</v>
      </c>
    </row>
    <row r="14" spans="1:18" x14ac:dyDescent="0.2">
      <c r="A14" s="34" t="s">
        <v>50</v>
      </c>
      <c r="E14" s="35" t="s">
        <v>47</v>
      </c>
    </row>
    <row r="15" spans="1:18" ht="51" x14ac:dyDescent="0.2">
      <c r="A15" s="36" t="s">
        <v>51</v>
      </c>
      <c r="E15" s="37" t="s">
        <v>58</v>
      </c>
    </row>
    <row r="16" spans="1:18" x14ac:dyDescent="0.2">
      <c r="A16" t="s">
        <v>53</v>
      </c>
      <c r="E16" s="35" t="s">
        <v>59</v>
      </c>
    </row>
    <row r="17" spans="1:16" x14ac:dyDescent="0.2">
      <c r="A17" s="25" t="s">
        <v>45</v>
      </c>
      <c r="B17" s="29" t="s">
        <v>22</v>
      </c>
      <c r="C17" s="29" t="s">
        <v>60</v>
      </c>
      <c r="D17" s="25" t="s">
        <v>61</v>
      </c>
      <c r="E17" s="30" t="s">
        <v>62</v>
      </c>
      <c r="F17" s="31" t="s">
        <v>57</v>
      </c>
      <c r="G17" s="32">
        <v>1</v>
      </c>
      <c r="H17" s="33">
        <v>0</v>
      </c>
      <c r="I17" s="33">
        <f>ROUND(ROUND(H17,2)*ROUND(G17,3),2)</f>
        <v>0</v>
      </c>
      <c r="O17">
        <f>(I17*21)/100</f>
        <v>0</v>
      </c>
      <c r="P17" t="s">
        <v>23</v>
      </c>
    </row>
    <row r="18" spans="1:16" x14ac:dyDescent="0.2">
      <c r="A18" s="34" t="s">
        <v>50</v>
      </c>
      <c r="E18" s="35" t="s">
        <v>47</v>
      </c>
    </row>
    <row r="19" spans="1:16" ht="229.5" x14ac:dyDescent="0.2">
      <c r="A19" s="36" t="s">
        <v>51</v>
      </c>
      <c r="E19" s="37" t="s">
        <v>63</v>
      </c>
    </row>
    <row r="20" spans="1:16" ht="25.5" x14ac:dyDescent="0.2">
      <c r="A20" t="s">
        <v>53</v>
      </c>
      <c r="E20" s="35" t="s">
        <v>64</v>
      </c>
    </row>
    <row r="21" spans="1:16" x14ac:dyDescent="0.2">
      <c r="A21" s="25" t="s">
        <v>45</v>
      </c>
      <c r="B21" s="29" t="s">
        <v>33</v>
      </c>
      <c r="C21" s="29" t="s">
        <v>65</v>
      </c>
      <c r="D21" s="25" t="s">
        <v>61</v>
      </c>
      <c r="E21" s="30" t="s">
        <v>66</v>
      </c>
      <c r="F21" s="31" t="s">
        <v>57</v>
      </c>
      <c r="G21" s="32">
        <v>1</v>
      </c>
      <c r="H21" s="33">
        <v>0</v>
      </c>
      <c r="I21" s="33">
        <f>ROUND(ROUND(H21,2)*ROUND(G21,3),2)</f>
        <v>0</v>
      </c>
      <c r="O21">
        <f>(I21*0)/100</f>
        <v>0</v>
      </c>
      <c r="P21" t="s">
        <v>27</v>
      </c>
    </row>
    <row r="22" spans="1:16" x14ac:dyDescent="0.2">
      <c r="A22" s="34" t="s">
        <v>50</v>
      </c>
      <c r="E22" s="35" t="s">
        <v>47</v>
      </c>
    </row>
    <row r="23" spans="1:16" ht="204" x14ac:dyDescent="0.2">
      <c r="A23" s="36" t="s">
        <v>51</v>
      </c>
      <c r="E23" s="37" t="s">
        <v>67</v>
      </c>
    </row>
    <row r="24" spans="1:16" ht="25.5" x14ac:dyDescent="0.2">
      <c r="A24" t="s">
        <v>53</v>
      </c>
      <c r="E24" s="35" t="s">
        <v>64</v>
      </c>
    </row>
    <row r="25" spans="1:16" x14ac:dyDescent="0.2">
      <c r="A25" s="25" t="s">
        <v>45</v>
      </c>
      <c r="B25" s="29" t="s">
        <v>35</v>
      </c>
      <c r="C25" s="29" t="s">
        <v>68</v>
      </c>
      <c r="D25" s="25" t="s">
        <v>47</v>
      </c>
      <c r="E25" s="30" t="s">
        <v>69</v>
      </c>
      <c r="F25" s="31" t="s">
        <v>57</v>
      </c>
      <c r="G25" s="32">
        <v>1</v>
      </c>
      <c r="H25" s="33">
        <v>0</v>
      </c>
      <c r="I25" s="33">
        <f>ROUND(ROUND(H25,2)*ROUND(G25,3),2)</f>
        <v>0</v>
      </c>
      <c r="O25">
        <f>(I25*21)/100</f>
        <v>0</v>
      </c>
      <c r="P25" t="s">
        <v>23</v>
      </c>
    </row>
    <row r="26" spans="1:16" x14ac:dyDescent="0.2">
      <c r="A26" s="34" t="s">
        <v>50</v>
      </c>
      <c r="E26" s="35" t="s">
        <v>47</v>
      </c>
    </row>
    <row r="27" spans="1:16" ht="102" x14ac:dyDescent="0.2">
      <c r="A27" s="36" t="s">
        <v>51</v>
      </c>
      <c r="E27" s="37" t="s">
        <v>70</v>
      </c>
    </row>
    <row r="28" spans="1:16" x14ac:dyDescent="0.2">
      <c r="A28" t="s">
        <v>53</v>
      </c>
      <c r="E28" s="35" t="s">
        <v>59</v>
      </c>
    </row>
    <row r="29" spans="1:16" x14ac:dyDescent="0.2">
      <c r="A29" s="25" t="s">
        <v>45</v>
      </c>
      <c r="B29" s="29" t="s">
        <v>37</v>
      </c>
      <c r="C29" s="29" t="s">
        <v>71</v>
      </c>
      <c r="D29" s="25" t="s">
        <v>47</v>
      </c>
      <c r="E29" s="30" t="s">
        <v>72</v>
      </c>
      <c r="F29" s="31" t="s">
        <v>57</v>
      </c>
      <c r="G29" s="32">
        <v>1</v>
      </c>
      <c r="H29" s="33">
        <v>0</v>
      </c>
      <c r="I29" s="33">
        <f>ROUND(ROUND(H29,2)*ROUND(G29,3),2)</f>
        <v>0</v>
      </c>
      <c r="O29">
        <f>(I29*21)/100</f>
        <v>0</v>
      </c>
      <c r="P29" t="s">
        <v>23</v>
      </c>
    </row>
    <row r="30" spans="1:16" x14ac:dyDescent="0.2">
      <c r="A30" s="34" t="s">
        <v>50</v>
      </c>
      <c r="E30" s="35" t="s">
        <v>47</v>
      </c>
    </row>
    <row r="31" spans="1:16" ht="51" x14ac:dyDescent="0.2">
      <c r="A31" s="36" t="s">
        <v>51</v>
      </c>
      <c r="E31" s="37" t="s">
        <v>73</v>
      </c>
    </row>
    <row r="32" spans="1:16" ht="38.25" x14ac:dyDescent="0.2">
      <c r="A32" t="s">
        <v>53</v>
      </c>
      <c r="E32" s="35" t="s">
        <v>74</v>
      </c>
    </row>
    <row r="33" spans="1:16" x14ac:dyDescent="0.2">
      <c r="A33" s="25" t="s">
        <v>45</v>
      </c>
      <c r="B33" s="29" t="s">
        <v>75</v>
      </c>
      <c r="C33" s="29" t="s">
        <v>76</v>
      </c>
      <c r="D33" s="25" t="s">
        <v>47</v>
      </c>
      <c r="E33" s="30" t="s">
        <v>77</v>
      </c>
      <c r="F33" s="31" t="s">
        <v>57</v>
      </c>
      <c r="G33" s="32">
        <v>1</v>
      </c>
      <c r="H33" s="33">
        <v>0</v>
      </c>
      <c r="I33" s="33">
        <f>ROUND(ROUND(H33,2)*ROUND(G33,3),2)</f>
        <v>0</v>
      </c>
      <c r="O33">
        <f>(I33*21)/100</f>
        <v>0</v>
      </c>
      <c r="P33" t="s">
        <v>23</v>
      </c>
    </row>
    <row r="34" spans="1:16" x14ac:dyDescent="0.2">
      <c r="A34" s="34" t="s">
        <v>50</v>
      </c>
      <c r="E34" s="35" t="s">
        <v>47</v>
      </c>
    </row>
    <row r="35" spans="1:16" ht="102" x14ac:dyDescent="0.2">
      <c r="A35" s="36" t="s">
        <v>51</v>
      </c>
      <c r="E35" s="37" t="s">
        <v>78</v>
      </c>
    </row>
    <row r="36" spans="1:16" x14ac:dyDescent="0.2">
      <c r="A36" t="s">
        <v>53</v>
      </c>
      <c r="E36" s="35" t="s">
        <v>79</v>
      </c>
    </row>
    <row r="37" spans="1:16" x14ac:dyDescent="0.2">
      <c r="A37" s="25" t="s">
        <v>45</v>
      </c>
      <c r="B37" s="29" t="s">
        <v>80</v>
      </c>
      <c r="C37" s="29" t="s">
        <v>81</v>
      </c>
      <c r="D37" s="25" t="s">
        <v>47</v>
      </c>
      <c r="E37" s="30" t="s">
        <v>82</v>
      </c>
      <c r="F37" s="31" t="s">
        <v>57</v>
      </c>
      <c r="G37" s="32">
        <v>1</v>
      </c>
      <c r="H37" s="33">
        <v>0</v>
      </c>
      <c r="I37" s="33">
        <f>ROUND(ROUND(H37,2)*ROUND(G37,3),2)</f>
        <v>0</v>
      </c>
      <c r="O37">
        <f>(I37*21)/100</f>
        <v>0</v>
      </c>
      <c r="P37" t="s">
        <v>23</v>
      </c>
    </row>
    <row r="38" spans="1:16" x14ac:dyDescent="0.2">
      <c r="A38" s="34" t="s">
        <v>50</v>
      </c>
      <c r="E38" s="35" t="s">
        <v>47</v>
      </c>
    </row>
    <row r="39" spans="1:16" ht="102" x14ac:dyDescent="0.2">
      <c r="A39" s="36" t="s">
        <v>51</v>
      </c>
      <c r="E39" s="37" t="s">
        <v>78</v>
      </c>
    </row>
    <row r="40" spans="1:16" x14ac:dyDescent="0.2">
      <c r="A40" t="s">
        <v>53</v>
      </c>
      <c r="E40" s="35" t="s">
        <v>79</v>
      </c>
    </row>
    <row r="41" spans="1:16" x14ac:dyDescent="0.2">
      <c r="A41" s="25" t="s">
        <v>45</v>
      </c>
      <c r="B41" s="29" t="s">
        <v>40</v>
      </c>
      <c r="C41" s="29" t="s">
        <v>83</v>
      </c>
      <c r="D41" s="25" t="s">
        <v>47</v>
      </c>
      <c r="E41" s="30" t="s">
        <v>84</v>
      </c>
      <c r="F41" s="31" t="s">
        <v>57</v>
      </c>
      <c r="G41" s="32">
        <v>1</v>
      </c>
      <c r="H41" s="33">
        <v>0</v>
      </c>
      <c r="I41" s="33">
        <f>ROUND(ROUND(H41,2)*ROUND(G41,3),2)</f>
        <v>0</v>
      </c>
      <c r="O41">
        <f>(I41*21)/100</f>
        <v>0</v>
      </c>
      <c r="P41" t="s">
        <v>23</v>
      </c>
    </row>
    <row r="42" spans="1:16" x14ac:dyDescent="0.2">
      <c r="A42" s="34" t="s">
        <v>50</v>
      </c>
      <c r="E42" s="35" t="s">
        <v>47</v>
      </c>
    </row>
    <row r="43" spans="1:16" ht="51" x14ac:dyDescent="0.2">
      <c r="A43" s="36" t="s">
        <v>51</v>
      </c>
      <c r="E43" s="37" t="s">
        <v>85</v>
      </c>
    </row>
    <row r="44" spans="1:16" ht="63.75" x14ac:dyDescent="0.2">
      <c r="A44" t="s">
        <v>53</v>
      </c>
      <c r="E44" s="35" t="s">
        <v>86</v>
      </c>
    </row>
    <row r="45" spans="1:16" x14ac:dyDescent="0.2">
      <c r="A45" s="25" t="s">
        <v>45</v>
      </c>
      <c r="B45" s="29" t="s">
        <v>42</v>
      </c>
      <c r="C45" s="29" t="s">
        <v>87</v>
      </c>
      <c r="D45" s="25" t="s">
        <v>61</v>
      </c>
      <c r="E45" s="30" t="s">
        <v>88</v>
      </c>
      <c r="F45" s="31" t="s">
        <v>57</v>
      </c>
      <c r="G45" s="32">
        <v>1</v>
      </c>
      <c r="H45" s="33">
        <v>0</v>
      </c>
      <c r="I45" s="33">
        <f>ROUND(ROUND(H45,2)*ROUND(G45,3),2)</f>
        <v>0</v>
      </c>
      <c r="O45">
        <f>(I45*21)/100</f>
        <v>0</v>
      </c>
      <c r="P45" t="s">
        <v>23</v>
      </c>
    </row>
    <row r="46" spans="1:16" x14ac:dyDescent="0.2">
      <c r="A46" s="34" t="s">
        <v>50</v>
      </c>
      <c r="E46" s="35" t="s">
        <v>47</v>
      </c>
    </row>
    <row r="47" spans="1:16" ht="204" x14ac:dyDescent="0.2">
      <c r="A47" s="36" t="s">
        <v>51</v>
      </c>
      <c r="E47" s="37" t="s">
        <v>89</v>
      </c>
    </row>
    <row r="48" spans="1:16" x14ac:dyDescent="0.2">
      <c r="A48" t="s">
        <v>53</v>
      </c>
      <c r="E48" s="35" t="s">
        <v>79</v>
      </c>
    </row>
    <row r="49" spans="1:16" x14ac:dyDescent="0.2">
      <c r="A49" s="25" t="s">
        <v>45</v>
      </c>
      <c r="B49" s="29" t="s">
        <v>90</v>
      </c>
      <c r="C49" s="29" t="s">
        <v>87</v>
      </c>
      <c r="D49" s="25" t="s">
        <v>91</v>
      </c>
      <c r="E49" s="30" t="s">
        <v>88</v>
      </c>
      <c r="F49" s="31" t="s">
        <v>57</v>
      </c>
      <c r="G49" s="32">
        <v>1</v>
      </c>
      <c r="H49" s="33">
        <v>0</v>
      </c>
      <c r="I49" s="33">
        <f>ROUND(ROUND(H49,2)*ROUND(G49,3),2)</f>
        <v>0</v>
      </c>
      <c r="O49">
        <f>(I49*21)/100</f>
        <v>0</v>
      </c>
      <c r="P49" t="s">
        <v>23</v>
      </c>
    </row>
    <row r="50" spans="1:16" x14ac:dyDescent="0.2">
      <c r="A50" s="34" t="s">
        <v>50</v>
      </c>
      <c r="E50" s="35" t="s">
        <v>47</v>
      </c>
    </row>
    <row r="51" spans="1:16" ht="204" x14ac:dyDescent="0.2">
      <c r="A51" s="36" t="s">
        <v>51</v>
      </c>
      <c r="E51" s="37" t="s">
        <v>92</v>
      </c>
    </row>
    <row r="52" spans="1:16" x14ac:dyDescent="0.2">
      <c r="A52" t="s">
        <v>53</v>
      </c>
      <c r="E52" s="35" t="s">
        <v>79</v>
      </c>
    </row>
    <row r="53" spans="1:16" x14ac:dyDescent="0.2">
      <c r="A53" s="25" t="s">
        <v>45</v>
      </c>
      <c r="B53" s="29" t="s">
        <v>93</v>
      </c>
      <c r="C53" s="29" t="s">
        <v>94</v>
      </c>
      <c r="D53" s="25" t="s">
        <v>47</v>
      </c>
      <c r="E53" s="30" t="s">
        <v>95</v>
      </c>
      <c r="F53" s="31" t="s">
        <v>57</v>
      </c>
      <c r="G53" s="32">
        <v>1</v>
      </c>
      <c r="H53" s="33">
        <v>0</v>
      </c>
      <c r="I53" s="33">
        <f>ROUND(ROUND(H53,2)*ROUND(G53,3),2)</f>
        <v>0</v>
      </c>
      <c r="O53">
        <f>(I53*21)/100</f>
        <v>0</v>
      </c>
      <c r="P53" t="s">
        <v>23</v>
      </c>
    </row>
    <row r="54" spans="1:16" x14ac:dyDescent="0.2">
      <c r="A54" s="34" t="s">
        <v>50</v>
      </c>
      <c r="E54" s="35" t="s">
        <v>47</v>
      </c>
    </row>
    <row r="55" spans="1:16" ht="229.5" x14ac:dyDescent="0.2">
      <c r="A55" s="36" t="s">
        <v>51</v>
      </c>
      <c r="E55" s="37" t="s">
        <v>96</v>
      </c>
    </row>
    <row r="56" spans="1:16" x14ac:dyDescent="0.2">
      <c r="A56" t="s">
        <v>53</v>
      </c>
      <c r="E56" s="35" t="s">
        <v>97</v>
      </c>
    </row>
    <row r="57" spans="1:16" x14ac:dyDescent="0.2">
      <c r="A57" s="25" t="s">
        <v>45</v>
      </c>
      <c r="B57" s="29" t="s">
        <v>98</v>
      </c>
      <c r="C57" s="29" t="s">
        <v>99</v>
      </c>
      <c r="D57" s="25" t="s">
        <v>47</v>
      </c>
      <c r="E57" s="30" t="s">
        <v>100</v>
      </c>
      <c r="F57" s="31" t="s">
        <v>57</v>
      </c>
      <c r="G57" s="32">
        <v>1</v>
      </c>
      <c r="H57" s="33">
        <v>0</v>
      </c>
      <c r="I57" s="33">
        <f>ROUND(ROUND(H57,2)*ROUND(G57,3),2)</f>
        <v>0</v>
      </c>
      <c r="O57">
        <f>(I57*21)/100</f>
        <v>0</v>
      </c>
      <c r="P57" t="s">
        <v>23</v>
      </c>
    </row>
    <row r="58" spans="1:16" x14ac:dyDescent="0.2">
      <c r="A58" s="34" t="s">
        <v>50</v>
      </c>
      <c r="E58" s="35" t="s">
        <v>47</v>
      </c>
    </row>
    <row r="59" spans="1:16" ht="63.75" x14ac:dyDescent="0.2">
      <c r="A59" s="36" t="s">
        <v>51</v>
      </c>
      <c r="E59" s="37" t="s">
        <v>101</v>
      </c>
    </row>
    <row r="60" spans="1:16" ht="76.5" x14ac:dyDescent="0.2">
      <c r="A60" t="s">
        <v>53</v>
      </c>
      <c r="E60" s="35" t="s">
        <v>102</v>
      </c>
    </row>
    <row r="61" spans="1:16" x14ac:dyDescent="0.2">
      <c r="A61" s="25" t="s">
        <v>45</v>
      </c>
      <c r="B61" s="29" t="s">
        <v>103</v>
      </c>
      <c r="C61" s="29" t="s">
        <v>104</v>
      </c>
      <c r="D61" s="25" t="s">
        <v>47</v>
      </c>
      <c r="E61" s="30" t="s">
        <v>100</v>
      </c>
      <c r="F61" s="31" t="s">
        <v>105</v>
      </c>
      <c r="G61" s="32">
        <v>1</v>
      </c>
      <c r="H61" s="33">
        <v>0</v>
      </c>
      <c r="I61" s="33">
        <f>ROUND(ROUND(H61,2)*ROUND(G61,3),2)</f>
        <v>0</v>
      </c>
      <c r="O61">
        <f>(I61*21)/100</f>
        <v>0</v>
      </c>
      <c r="P61" t="s">
        <v>23</v>
      </c>
    </row>
    <row r="62" spans="1:16" x14ac:dyDescent="0.2">
      <c r="A62" s="34" t="s">
        <v>50</v>
      </c>
      <c r="E62" s="35" t="s">
        <v>47</v>
      </c>
    </row>
    <row r="63" spans="1:16" ht="51" x14ac:dyDescent="0.2">
      <c r="A63" s="36" t="s">
        <v>51</v>
      </c>
      <c r="E63" s="37" t="s">
        <v>106</v>
      </c>
    </row>
    <row r="64" spans="1:16" ht="89.25" x14ac:dyDescent="0.2">
      <c r="A64" t="s">
        <v>53</v>
      </c>
      <c r="E64" s="35" t="s">
        <v>107</v>
      </c>
    </row>
    <row r="65" spans="1:16" x14ac:dyDescent="0.2">
      <c r="A65" s="25" t="s">
        <v>45</v>
      </c>
      <c r="B65" s="29" t="s">
        <v>108</v>
      </c>
      <c r="C65" s="29" t="s">
        <v>109</v>
      </c>
      <c r="D65" s="25" t="s">
        <v>47</v>
      </c>
      <c r="E65" s="30" t="s">
        <v>110</v>
      </c>
      <c r="F65" s="31" t="s">
        <v>57</v>
      </c>
      <c r="G65" s="32">
        <v>1</v>
      </c>
      <c r="H65" s="33">
        <v>0</v>
      </c>
      <c r="I65" s="33">
        <f>ROUND(ROUND(H65,2)*ROUND(G65,3),2)</f>
        <v>0</v>
      </c>
      <c r="O65">
        <f>(I65*21)/100</f>
        <v>0</v>
      </c>
      <c r="P65" t="s">
        <v>23</v>
      </c>
    </row>
    <row r="66" spans="1:16" x14ac:dyDescent="0.2">
      <c r="A66" s="34" t="s">
        <v>50</v>
      </c>
      <c r="E66" s="35" t="s">
        <v>47</v>
      </c>
    </row>
    <row r="67" spans="1:16" ht="25.5" x14ac:dyDescent="0.2">
      <c r="A67" s="36" t="s">
        <v>51</v>
      </c>
      <c r="E67" s="37" t="s">
        <v>111</v>
      </c>
    </row>
    <row r="68" spans="1:16" ht="25.5" x14ac:dyDescent="0.2">
      <c r="A68" t="s">
        <v>53</v>
      </c>
      <c r="E68" s="35" t="s">
        <v>112</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8"/>
      <c r="C1" s="8"/>
      <c r="D1" s="8"/>
      <c r="E1" s="8" t="s">
        <v>0</v>
      </c>
      <c r="F1" s="8"/>
      <c r="G1" s="8"/>
      <c r="H1" s="8"/>
      <c r="I1" s="8"/>
      <c r="P1" t="s">
        <v>22</v>
      </c>
    </row>
    <row r="2" spans="1:18" ht="24.95" customHeight="1" x14ac:dyDescent="0.2">
      <c r="B2" s="8"/>
      <c r="C2" s="8"/>
      <c r="D2" s="8"/>
      <c r="E2" s="9" t="s">
        <v>13</v>
      </c>
      <c r="F2" s="8"/>
      <c r="G2" s="8"/>
      <c r="H2" s="12"/>
      <c r="I2" s="12"/>
      <c r="O2">
        <f>0+O8+O13+O18+O31</f>
        <v>0</v>
      </c>
      <c r="P2" t="s">
        <v>22</v>
      </c>
    </row>
    <row r="3" spans="1:18" ht="15" customHeight="1" x14ac:dyDescent="0.25">
      <c r="A3" t="s">
        <v>12</v>
      </c>
      <c r="B3" s="16" t="s">
        <v>14</v>
      </c>
      <c r="C3" s="4" t="s">
        <v>15</v>
      </c>
      <c r="D3" s="7"/>
      <c r="E3" s="17" t="s">
        <v>16</v>
      </c>
      <c r="F3" s="8"/>
      <c r="G3" s="15"/>
      <c r="H3" s="14" t="s">
        <v>113</v>
      </c>
      <c r="I3" s="38">
        <f>0+I8+I13+I18+I31</f>
        <v>0</v>
      </c>
      <c r="O3" t="s">
        <v>19</v>
      </c>
      <c r="P3" t="s">
        <v>23</v>
      </c>
    </row>
    <row r="4" spans="1:18" ht="15" customHeight="1" x14ac:dyDescent="0.25">
      <c r="A4" t="s">
        <v>17</v>
      </c>
      <c r="B4" s="19" t="s">
        <v>18</v>
      </c>
      <c r="C4" s="3" t="s">
        <v>113</v>
      </c>
      <c r="D4" s="2"/>
      <c r="E4" s="20" t="s">
        <v>114</v>
      </c>
      <c r="F4" s="12"/>
      <c r="G4" s="12"/>
      <c r="H4" s="21"/>
      <c r="I4" s="21"/>
      <c r="O4" t="s">
        <v>20</v>
      </c>
      <c r="P4" t="s">
        <v>23</v>
      </c>
    </row>
    <row r="5" spans="1:18" ht="12.75" customHeight="1" x14ac:dyDescent="0.2">
      <c r="A5" s="1" t="s">
        <v>26</v>
      </c>
      <c r="B5" s="1" t="s">
        <v>28</v>
      </c>
      <c r="C5" s="1" t="s">
        <v>30</v>
      </c>
      <c r="D5" s="1" t="s">
        <v>31</v>
      </c>
      <c r="E5" s="1" t="s">
        <v>32</v>
      </c>
      <c r="F5" s="1" t="s">
        <v>34</v>
      </c>
      <c r="G5" s="1" t="s">
        <v>36</v>
      </c>
      <c r="H5" s="1" t="s">
        <v>38</v>
      </c>
      <c r="I5" s="1"/>
      <c r="O5" t="s">
        <v>21</v>
      </c>
      <c r="P5" t="s">
        <v>23</v>
      </c>
    </row>
    <row r="6" spans="1:18" ht="12.75" customHeight="1" x14ac:dyDescent="0.2">
      <c r="A6" s="1"/>
      <c r="B6" s="1"/>
      <c r="C6" s="1"/>
      <c r="D6" s="1"/>
      <c r="E6" s="1"/>
      <c r="F6" s="1"/>
      <c r="G6" s="1"/>
      <c r="H6" s="18" t="s">
        <v>39</v>
      </c>
      <c r="I6" s="18" t="s">
        <v>41</v>
      </c>
    </row>
    <row r="7" spans="1:18" ht="12.75" customHeight="1" x14ac:dyDescent="0.2">
      <c r="A7" s="18" t="s">
        <v>27</v>
      </c>
      <c r="B7" s="18" t="s">
        <v>29</v>
      </c>
      <c r="C7" s="18" t="s">
        <v>23</v>
      </c>
      <c r="D7" s="18" t="s">
        <v>22</v>
      </c>
      <c r="E7" s="18" t="s">
        <v>33</v>
      </c>
      <c r="F7" s="18" t="s">
        <v>35</v>
      </c>
      <c r="G7" s="18" t="s">
        <v>37</v>
      </c>
      <c r="H7" s="18" t="s">
        <v>40</v>
      </c>
      <c r="I7" s="18" t="s">
        <v>42</v>
      </c>
    </row>
    <row r="8" spans="1:18" ht="12.75" customHeight="1" x14ac:dyDescent="0.2">
      <c r="A8" s="21" t="s">
        <v>43</v>
      </c>
      <c r="B8" s="21"/>
      <c r="C8" s="26" t="s">
        <v>27</v>
      </c>
      <c r="D8" s="21"/>
      <c r="E8" s="27" t="s">
        <v>44</v>
      </c>
      <c r="F8" s="21"/>
      <c r="G8" s="21"/>
      <c r="H8" s="21"/>
      <c r="I8" s="28">
        <f>0+Q8</f>
        <v>0</v>
      </c>
      <c r="O8">
        <f>0+R8</f>
        <v>0</v>
      </c>
      <c r="Q8">
        <f>0+I9</f>
        <v>0</v>
      </c>
      <c r="R8">
        <f>0+O9</f>
        <v>0</v>
      </c>
    </row>
    <row r="9" spans="1:18" x14ac:dyDescent="0.2">
      <c r="A9" s="25" t="s">
        <v>45</v>
      </c>
      <c r="B9" s="29" t="s">
        <v>29</v>
      </c>
      <c r="C9" s="29" t="s">
        <v>55</v>
      </c>
      <c r="D9" s="25" t="s">
        <v>47</v>
      </c>
      <c r="E9" s="30" t="s">
        <v>56</v>
      </c>
      <c r="F9" s="31" t="s">
        <v>57</v>
      </c>
      <c r="G9" s="32">
        <v>1</v>
      </c>
      <c r="H9" s="33">
        <v>0</v>
      </c>
      <c r="I9" s="33">
        <f>ROUND(ROUND(H9,2)*ROUND(G9,3),2)</f>
        <v>0</v>
      </c>
      <c r="O9">
        <f>(I9*21)/100</f>
        <v>0</v>
      </c>
      <c r="P9" t="s">
        <v>23</v>
      </c>
    </row>
    <row r="10" spans="1:18" x14ac:dyDescent="0.2">
      <c r="A10" s="34" t="s">
        <v>50</v>
      </c>
      <c r="E10" s="35" t="s">
        <v>47</v>
      </c>
    </row>
    <row r="11" spans="1:18" ht="127.5" x14ac:dyDescent="0.2">
      <c r="A11" s="36" t="s">
        <v>51</v>
      </c>
      <c r="E11" s="37" t="s">
        <v>115</v>
      </c>
    </row>
    <row r="12" spans="1:18" x14ac:dyDescent="0.2">
      <c r="A12" t="s">
        <v>53</v>
      </c>
      <c r="E12" s="35" t="s">
        <v>59</v>
      </c>
    </row>
    <row r="13" spans="1:18" ht="12.75" customHeight="1" x14ac:dyDescent="0.2">
      <c r="A13" s="12" t="s">
        <v>43</v>
      </c>
      <c r="B13" s="12"/>
      <c r="C13" s="40" t="s">
        <v>29</v>
      </c>
      <c r="D13" s="12"/>
      <c r="E13" s="27" t="s">
        <v>116</v>
      </c>
      <c r="F13" s="12"/>
      <c r="G13" s="12"/>
      <c r="H13" s="12"/>
      <c r="I13" s="41">
        <f>0+Q13</f>
        <v>0</v>
      </c>
      <c r="O13">
        <f>0+R13</f>
        <v>0</v>
      </c>
      <c r="Q13">
        <f>0+I14</f>
        <v>0</v>
      </c>
      <c r="R13">
        <f>0+O14</f>
        <v>0</v>
      </c>
    </row>
    <row r="14" spans="1:18" x14ac:dyDescent="0.2">
      <c r="A14" s="25" t="s">
        <v>45</v>
      </c>
      <c r="B14" s="29" t="s">
        <v>23</v>
      </c>
      <c r="C14" s="29" t="s">
        <v>117</v>
      </c>
      <c r="D14" s="25" t="s">
        <v>47</v>
      </c>
      <c r="E14" s="30" t="s">
        <v>118</v>
      </c>
      <c r="F14" s="31" t="s">
        <v>119</v>
      </c>
      <c r="G14" s="32">
        <v>180</v>
      </c>
      <c r="H14" s="33">
        <v>0</v>
      </c>
      <c r="I14" s="33">
        <f>ROUND(ROUND(H14,2)*ROUND(G14,3),2)</f>
        <v>0</v>
      </c>
      <c r="O14">
        <f>(I14*21)/100</f>
        <v>0</v>
      </c>
      <c r="P14" t="s">
        <v>23</v>
      </c>
    </row>
    <row r="15" spans="1:18" x14ac:dyDescent="0.2">
      <c r="A15" s="34" t="s">
        <v>50</v>
      </c>
      <c r="E15" s="35" t="s">
        <v>47</v>
      </c>
    </row>
    <row r="16" spans="1:18" ht="216.75" x14ac:dyDescent="0.2">
      <c r="A16" s="36" t="s">
        <v>51</v>
      </c>
      <c r="E16" s="37" t="s">
        <v>120</v>
      </c>
    </row>
    <row r="17" spans="1:18" ht="63.75" x14ac:dyDescent="0.2">
      <c r="A17" t="s">
        <v>53</v>
      </c>
      <c r="E17" s="35" t="s">
        <v>121</v>
      </c>
    </row>
    <row r="18" spans="1:18" ht="12.75" customHeight="1" x14ac:dyDescent="0.2">
      <c r="A18" s="12" t="s">
        <v>43</v>
      </c>
      <c r="B18" s="12"/>
      <c r="C18" s="40" t="s">
        <v>35</v>
      </c>
      <c r="D18" s="12"/>
      <c r="E18" s="27" t="s">
        <v>122</v>
      </c>
      <c r="F18" s="12"/>
      <c r="G18" s="12"/>
      <c r="H18" s="12"/>
      <c r="I18" s="41">
        <f>0+Q18</f>
        <v>0</v>
      </c>
      <c r="O18">
        <f>0+R18</f>
        <v>0</v>
      </c>
      <c r="Q18">
        <f>0+I19+I23+I27</f>
        <v>0</v>
      </c>
      <c r="R18">
        <f>0+O19+O23+O27</f>
        <v>0</v>
      </c>
    </row>
    <row r="19" spans="1:18" x14ac:dyDescent="0.2">
      <c r="A19" s="25" t="s">
        <v>45</v>
      </c>
      <c r="B19" s="29" t="s">
        <v>22</v>
      </c>
      <c r="C19" s="29" t="s">
        <v>123</v>
      </c>
      <c r="D19" s="25" t="s">
        <v>47</v>
      </c>
      <c r="E19" s="30" t="s">
        <v>124</v>
      </c>
      <c r="F19" s="31" t="s">
        <v>125</v>
      </c>
      <c r="G19" s="32">
        <v>3600</v>
      </c>
      <c r="H19" s="33">
        <v>0</v>
      </c>
      <c r="I19" s="33">
        <f>ROUND(ROUND(H19,2)*ROUND(G19,3),2)</f>
        <v>0</v>
      </c>
      <c r="O19">
        <f>(I19*21)/100</f>
        <v>0</v>
      </c>
      <c r="P19" t="s">
        <v>23</v>
      </c>
    </row>
    <row r="20" spans="1:18" x14ac:dyDescent="0.2">
      <c r="A20" s="34" t="s">
        <v>50</v>
      </c>
      <c r="E20" s="35" t="s">
        <v>47</v>
      </c>
    </row>
    <row r="21" spans="1:18" ht="127.5" x14ac:dyDescent="0.2">
      <c r="A21" s="36" t="s">
        <v>51</v>
      </c>
      <c r="E21" s="37" t="s">
        <v>126</v>
      </c>
    </row>
    <row r="22" spans="1:18" ht="102" x14ac:dyDescent="0.2">
      <c r="A22" t="s">
        <v>53</v>
      </c>
      <c r="E22" s="35" t="s">
        <v>127</v>
      </c>
    </row>
    <row r="23" spans="1:18" x14ac:dyDescent="0.2">
      <c r="A23" s="25" t="s">
        <v>45</v>
      </c>
      <c r="B23" s="29" t="s">
        <v>33</v>
      </c>
      <c r="C23" s="29" t="s">
        <v>128</v>
      </c>
      <c r="D23" s="25" t="s">
        <v>47</v>
      </c>
      <c r="E23" s="30" t="s">
        <v>129</v>
      </c>
      <c r="F23" s="31" t="s">
        <v>119</v>
      </c>
      <c r="G23" s="32">
        <v>90</v>
      </c>
      <c r="H23" s="33">
        <v>0</v>
      </c>
      <c r="I23" s="33">
        <f>ROUND(ROUND(H23,2)*ROUND(G23,3),2)</f>
        <v>0</v>
      </c>
      <c r="O23">
        <f>(I23*21)/100</f>
        <v>0</v>
      </c>
      <c r="P23" t="s">
        <v>23</v>
      </c>
    </row>
    <row r="24" spans="1:18" x14ac:dyDescent="0.2">
      <c r="A24" s="34" t="s">
        <v>50</v>
      </c>
      <c r="E24" s="35" t="s">
        <v>47</v>
      </c>
    </row>
    <row r="25" spans="1:18" ht="127.5" x14ac:dyDescent="0.2">
      <c r="A25" s="36" t="s">
        <v>51</v>
      </c>
      <c r="E25" s="37" t="s">
        <v>130</v>
      </c>
    </row>
    <row r="26" spans="1:18" ht="216.75" x14ac:dyDescent="0.2">
      <c r="A26" t="s">
        <v>53</v>
      </c>
      <c r="E26" s="35" t="s">
        <v>131</v>
      </c>
    </row>
    <row r="27" spans="1:18" x14ac:dyDescent="0.2">
      <c r="A27" s="25" t="s">
        <v>45</v>
      </c>
      <c r="B27" s="29" t="s">
        <v>35</v>
      </c>
      <c r="C27" s="29" t="s">
        <v>132</v>
      </c>
      <c r="D27" s="25" t="s">
        <v>47</v>
      </c>
      <c r="E27" s="30" t="s">
        <v>133</v>
      </c>
      <c r="F27" s="31" t="s">
        <v>119</v>
      </c>
      <c r="G27" s="32">
        <v>90</v>
      </c>
      <c r="H27" s="33">
        <v>0</v>
      </c>
      <c r="I27" s="33">
        <f>ROUND(ROUND(H27,2)*ROUND(G27,3),2)</f>
        <v>0</v>
      </c>
      <c r="O27">
        <f>(I27*21)/100</f>
        <v>0</v>
      </c>
      <c r="P27" t="s">
        <v>23</v>
      </c>
    </row>
    <row r="28" spans="1:18" x14ac:dyDescent="0.2">
      <c r="A28" s="34" t="s">
        <v>50</v>
      </c>
      <c r="E28" s="35" t="s">
        <v>47</v>
      </c>
    </row>
    <row r="29" spans="1:18" ht="127.5" x14ac:dyDescent="0.2">
      <c r="A29" s="36" t="s">
        <v>51</v>
      </c>
      <c r="E29" s="37" t="s">
        <v>130</v>
      </c>
    </row>
    <row r="30" spans="1:18" ht="216.75" x14ac:dyDescent="0.2">
      <c r="A30" t="s">
        <v>53</v>
      </c>
      <c r="E30" s="35" t="s">
        <v>131</v>
      </c>
    </row>
    <row r="31" spans="1:18" ht="12.75" customHeight="1" x14ac:dyDescent="0.2">
      <c r="A31" s="12" t="s">
        <v>43</v>
      </c>
      <c r="B31" s="12"/>
      <c r="C31" s="40" t="s">
        <v>40</v>
      </c>
      <c r="D31" s="12"/>
      <c r="E31" s="27" t="s">
        <v>134</v>
      </c>
      <c r="F31" s="12"/>
      <c r="G31" s="12"/>
      <c r="H31" s="12"/>
      <c r="I31" s="41">
        <f>0+Q31</f>
        <v>0</v>
      </c>
      <c r="O31">
        <f>0+R31</f>
        <v>0</v>
      </c>
      <c r="Q31">
        <f>0+I32+I36+I40+I44+I48+I52+I56+I60+I64+I68+I72+I76+I80+I84+I88+I92+I96+I100+I104+I108+I112</f>
        <v>0</v>
      </c>
      <c r="R31">
        <f>0+O32+O36+O40+O44+O48+O52+O56+O60+O64+O68+O72+O76+O80+O84+O88+O92+O96+O100+O104+O108+O112</f>
        <v>0</v>
      </c>
    </row>
    <row r="32" spans="1:18" ht="25.5" x14ac:dyDescent="0.2">
      <c r="A32" s="25" t="s">
        <v>45</v>
      </c>
      <c r="B32" s="29" t="s">
        <v>37</v>
      </c>
      <c r="C32" s="29" t="s">
        <v>135</v>
      </c>
      <c r="D32" s="25" t="s">
        <v>47</v>
      </c>
      <c r="E32" s="30" t="s">
        <v>136</v>
      </c>
      <c r="F32" s="31" t="s">
        <v>137</v>
      </c>
      <c r="G32" s="32">
        <v>40</v>
      </c>
      <c r="H32" s="33">
        <v>0</v>
      </c>
      <c r="I32" s="33">
        <f>ROUND(ROUND(H32,2)*ROUND(G32,3),2)</f>
        <v>0</v>
      </c>
      <c r="O32">
        <f>(I32*21)/100</f>
        <v>0</v>
      </c>
      <c r="P32" t="s">
        <v>23</v>
      </c>
    </row>
    <row r="33" spans="1:16" x14ac:dyDescent="0.2">
      <c r="A33" s="34" t="s">
        <v>50</v>
      </c>
      <c r="E33" s="35" t="s">
        <v>47</v>
      </c>
    </row>
    <row r="34" spans="1:16" ht="89.25" x14ac:dyDescent="0.2">
      <c r="A34" s="36" t="s">
        <v>51</v>
      </c>
      <c r="E34" s="37" t="s">
        <v>138</v>
      </c>
    </row>
    <row r="35" spans="1:16" ht="76.5" x14ac:dyDescent="0.2">
      <c r="A35" t="s">
        <v>53</v>
      </c>
      <c r="E35" s="35" t="s">
        <v>139</v>
      </c>
    </row>
    <row r="36" spans="1:16" ht="25.5" x14ac:dyDescent="0.2">
      <c r="A36" s="25" t="s">
        <v>45</v>
      </c>
      <c r="B36" s="29" t="s">
        <v>75</v>
      </c>
      <c r="C36" s="29" t="s">
        <v>140</v>
      </c>
      <c r="D36" s="25" t="s">
        <v>47</v>
      </c>
      <c r="E36" s="30" t="s">
        <v>141</v>
      </c>
      <c r="F36" s="31" t="s">
        <v>137</v>
      </c>
      <c r="G36" s="32">
        <v>40</v>
      </c>
      <c r="H36" s="33">
        <v>0</v>
      </c>
      <c r="I36" s="33">
        <f>ROUND(ROUND(H36,2)*ROUND(G36,3),2)</f>
        <v>0</v>
      </c>
      <c r="O36">
        <f>(I36*21)/100</f>
        <v>0</v>
      </c>
      <c r="P36" t="s">
        <v>23</v>
      </c>
    </row>
    <row r="37" spans="1:16" x14ac:dyDescent="0.2">
      <c r="A37" s="34" t="s">
        <v>50</v>
      </c>
      <c r="E37" s="35" t="s">
        <v>47</v>
      </c>
    </row>
    <row r="38" spans="1:16" ht="89.25" x14ac:dyDescent="0.2">
      <c r="A38" s="36" t="s">
        <v>51</v>
      </c>
      <c r="E38" s="37" t="s">
        <v>138</v>
      </c>
    </row>
    <row r="39" spans="1:16" ht="38.25" x14ac:dyDescent="0.2">
      <c r="A39" t="s">
        <v>53</v>
      </c>
      <c r="E39" s="35" t="s">
        <v>142</v>
      </c>
    </row>
    <row r="40" spans="1:16" x14ac:dyDescent="0.2">
      <c r="A40" s="25" t="s">
        <v>45</v>
      </c>
      <c r="B40" s="29" t="s">
        <v>80</v>
      </c>
      <c r="C40" s="29" t="s">
        <v>143</v>
      </c>
      <c r="D40" s="25" t="s">
        <v>47</v>
      </c>
      <c r="E40" s="30" t="s">
        <v>144</v>
      </c>
      <c r="F40" s="31" t="s">
        <v>145</v>
      </c>
      <c r="G40" s="32">
        <v>9800</v>
      </c>
      <c r="H40" s="33">
        <v>0</v>
      </c>
      <c r="I40" s="33">
        <f>ROUND(ROUND(H40,2)*ROUND(G40,3),2)</f>
        <v>0</v>
      </c>
      <c r="O40">
        <f>(I40*21)/100</f>
        <v>0</v>
      </c>
      <c r="P40" t="s">
        <v>23</v>
      </c>
    </row>
    <row r="41" spans="1:16" x14ac:dyDescent="0.2">
      <c r="A41" s="34" t="s">
        <v>50</v>
      </c>
      <c r="E41" s="35" t="s">
        <v>47</v>
      </c>
    </row>
    <row r="42" spans="1:16" ht="89.25" x14ac:dyDescent="0.2">
      <c r="A42" s="36" t="s">
        <v>51</v>
      </c>
      <c r="E42" s="37" t="s">
        <v>146</v>
      </c>
    </row>
    <row r="43" spans="1:16" ht="25.5" x14ac:dyDescent="0.2">
      <c r="A43" t="s">
        <v>53</v>
      </c>
      <c r="E43" s="35" t="s">
        <v>147</v>
      </c>
    </row>
    <row r="44" spans="1:16" ht="25.5" x14ac:dyDescent="0.2">
      <c r="A44" s="25" t="s">
        <v>45</v>
      </c>
      <c r="B44" s="29" t="s">
        <v>40</v>
      </c>
      <c r="C44" s="29" t="s">
        <v>148</v>
      </c>
      <c r="D44" s="25" t="s">
        <v>47</v>
      </c>
      <c r="E44" s="30" t="s">
        <v>149</v>
      </c>
      <c r="F44" s="31" t="s">
        <v>105</v>
      </c>
      <c r="G44" s="32">
        <v>129</v>
      </c>
      <c r="H44" s="33">
        <v>0</v>
      </c>
      <c r="I44" s="33">
        <f>ROUND(ROUND(H44,2)*ROUND(G44,3),2)</f>
        <v>0</v>
      </c>
      <c r="O44">
        <f>(I44*21)/100</f>
        <v>0</v>
      </c>
      <c r="P44" t="s">
        <v>23</v>
      </c>
    </row>
    <row r="45" spans="1:16" x14ac:dyDescent="0.2">
      <c r="A45" s="34" t="s">
        <v>50</v>
      </c>
      <c r="E45" s="35" t="s">
        <v>47</v>
      </c>
    </row>
    <row r="46" spans="1:16" ht="191.25" x14ac:dyDescent="0.2">
      <c r="A46" s="36" t="s">
        <v>51</v>
      </c>
      <c r="E46" s="37" t="s">
        <v>150</v>
      </c>
    </row>
    <row r="47" spans="1:16" ht="63.75" x14ac:dyDescent="0.2">
      <c r="A47" t="s">
        <v>53</v>
      </c>
      <c r="E47" s="35" t="s">
        <v>151</v>
      </c>
    </row>
    <row r="48" spans="1:16" ht="25.5" x14ac:dyDescent="0.2">
      <c r="A48" s="25" t="s">
        <v>45</v>
      </c>
      <c r="B48" s="29" t="s">
        <v>42</v>
      </c>
      <c r="C48" s="29" t="s">
        <v>152</v>
      </c>
      <c r="D48" s="25" t="s">
        <v>47</v>
      </c>
      <c r="E48" s="30" t="s">
        <v>153</v>
      </c>
      <c r="F48" s="31" t="s">
        <v>105</v>
      </c>
      <c r="G48" s="32">
        <v>129</v>
      </c>
      <c r="H48" s="33">
        <v>0</v>
      </c>
      <c r="I48" s="33">
        <f>ROUND(ROUND(H48,2)*ROUND(G48,3),2)</f>
        <v>0</v>
      </c>
      <c r="O48">
        <f>(I48*21)/100</f>
        <v>0</v>
      </c>
      <c r="P48" t="s">
        <v>23</v>
      </c>
    </row>
    <row r="49" spans="1:16" x14ac:dyDescent="0.2">
      <c r="A49" s="34" t="s">
        <v>50</v>
      </c>
      <c r="E49" s="35" t="s">
        <v>47</v>
      </c>
    </row>
    <row r="50" spans="1:16" ht="191.25" x14ac:dyDescent="0.2">
      <c r="A50" s="36" t="s">
        <v>51</v>
      </c>
      <c r="E50" s="37" t="s">
        <v>150</v>
      </c>
    </row>
    <row r="51" spans="1:16" ht="25.5" x14ac:dyDescent="0.2">
      <c r="A51" t="s">
        <v>53</v>
      </c>
      <c r="E51" s="35" t="s">
        <v>154</v>
      </c>
    </row>
    <row r="52" spans="1:16" x14ac:dyDescent="0.2">
      <c r="A52" s="25" t="s">
        <v>45</v>
      </c>
      <c r="B52" s="29" t="s">
        <v>90</v>
      </c>
      <c r="C52" s="29" t="s">
        <v>155</v>
      </c>
      <c r="D52" s="25" t="s">
        <v>47</v>
      </c>
      <c r="E52" s="30" t="s">
        <v>156</v>
      </c>
      <c r="F52" s="31" t="s">
        <v>157</v>
      </c>
      <c r="G52" s="32">
        <v>31605</v>
      </c>
      <c r="H52" s="33">
        <v>0</v>
      </c>
      <c r="I52" s="33">
        <f>ROUND(ROUND(H52,2)*ROUND(G52,3),2)</f>
        <v>0</v>
      </c>
      <c r="O52">
        <f>(I52*21)/100</f>
        <v>0</v>
      </c>
      <c r="P52" t="s">
        <v>23</v>
      </c>
    </row>
    <row r="53" spans="1:16" x14ac:dyDescent="0.2">
      <c r="A53" s="34" t="s">
        <v>50</v>
      </c>
      <c r="E53" s="35" t="s">
        <v>47</v>
      </c>
    </row>
    <row r="54" spans="1:16" ht="204" x14ac:dyDescent="0.2">
      <c r="A54" s="36" t="s">
        <v>51</v>
      </c>
      <c r="E54" s="37" t="s">
        <v>158</v>
      </c>
    </row>
    <row r="55" spans="1:16" ht="25.5" x14ac:dyDescent="0.2">
      <c r="A55" t="s">
        <v>53</v>
      </c>
      <c r="E55" s="35" t="s">
        <v>159</v>
      </c>
    </row>
    <row r="56" spans="1:16" ht="25.5" x14ac:dyDescent="0.2">
      <c r="A56" s="25" t="s">
        <v>45</v>
      </c>
      <c r="B56" s="29" t="s">
        <v>93</v>
      </c>
      <c r="C56" s="29" t="s">
        <v>160</v>
      </c>
      <c r="D56" s="25" t="s">
        <v>47</v>
      </c>
      <c r="E56" s="30" t="s">
        <v>161</v>
      </c>
      <c r="F56" s="31" t="s">
        <v>105</v>
      </c>
      <c r="G56" s="32">
        <v>20</v>
      </c>
      <c r="H56" s="33">
        <v>0</v>
      </c>
      <c r="I56" s="33">
        <f>ROUND(ROUND(H56,2)*ROUND(G56,3),2)</f>
        <v>0</v>
      </c>
      <c r="O56">
        <f>(I56*21)/100</f>
        <v>0</v>
      </c>
      <c r="P56" t="s">
        <v>23</v>
      </c>
    </row>
    <row r="57" spans="1:16" x14ac:dyDescent="0.2">
      <c r="A57" s="34" t="s">
        <v>50</v>
      </c>
      <c r="E57" s="35" t="s">
        <v>47</v>
      </c>
    </row>
    <row r="58" spans="1:16" ht="191.25" x14ac:dyDescent="0.2">
      <c r="A58" s="36" t="s">
        <v>51</v>
      </c>
      <c r="E58" s="37" t="s">
        <v>162</v>
      </c>
    </row>
    <row r="59" spans="1:16" ht="63.75" x14ac:dyDescent="0.2">
      <c r="A59" t="s">
        <v>53</v>
      </c>
      <c r="E59" s="35" t="s">
        <v>151</v>
      </c>
    </row>
    <row r="60" spans="1:16" x14ac:dyDescent="0.2">
      <c r="A60" s="25" t="s">
        <v>45</v>
      </c>
      <c r="B60" s="29" t="s">
        <v>98</v>
      </c>
      <c r="C60" s="29" t="s">
        <v>163</v>
      </c>
      <c r="D60" s="25" t="s">
        <v>47</v>
      </c>
      <c r="E60" s="30" t="s">
        <v>164</v>
      </c>
      <c r="F60" s="31" t="s">
        <v>105</v>
      </c>
      <c r="G60" s="32">
        <v>20</v>
      </c>
      <c r="H60" s="33">
        <v>0</v>
      </c>
      <c r="I60" s="33">
        <f>ROUND(ROUND(H60,2)*ROUND(G60,3),2)</f>
        <v>0</v>
      </c>
      <c r="O60">
        <f>(I60*21)/100</f>
        <v>0</v>
      </c>
      <c r="P60" t="s">
        <v>23</v>
      </c>
    </row>
    <row r="61" spans="1:16" x14ac:dyDescent="0.2">
      <c r="A61" s="34" t="s">
        <v>50</v>
      </c>
      <c r="E61" s="35" t="s">
        <v>47</v>
      </c>
    </row>
    <row r="62" spans="1:16" ht="191.25" x14ac:dyDescent="0.2">
      <c r="A62" s="36" t="s">
        <v>51</v>
      </c>
      <c r="E62" s="37" t="s">
        <v>162</v>
      </c>
    </row>
    <row r="63" spans="1:16" ht="25.5" x14ac:dyDescent="0.2">
      <c r="A63" t="s">
        <v>53</v>
      </c>
      <c r="E63" s="35" t="s">
        <v>154</v>
      </c>
    </row>
    <row r="64" spans="1:16" x14ac:dyDescent="0.2">
      <c r="A64" s="25" t="s">
        <v>45</v>
      </c>
      <c r="B64" s="29" t="s">
        <v>103</v>
      </c>
      <c r="C64" s="29" t="s">
        <v>165</v>
      </c>
      <c r="D64" s="25" t="s">
        <v>47</v>
      </c>
      <c r="E64" s="30" t="s">
        <v>166</v>
      </c>
      <c r="F64" s="31" t="s">
        <v>157</v>
      </c>
      <c r="G64" s="32">
        <v>4900</v>
      </c>
      <c r="H64" s="33">
        <v>0</v>
      </c>
      <c r="I64" s="33">
        <f>ROUND(ROUND(H64,2)*ROUND(G64,3),2)</f>
        <v>0</v>
      </c>
      <c r="O64">
        <f>(I64*21)/100</f>
        <v>0</v>
      </c>
      <c r="P64" t="s">
        <v>23</v>
      </c>
    </row>
    <row r="65" spans="1:16" x14ac:dyDescent="0.2">
      <c r="A65" s="34" t="s">
        <v>50</v>
      </c>
      <c r="E65" s="35" t="s">
        <v>47</v>
      </c>
    </row>
    <row r="66" spans="1:16" ht="204" x14ac:dyDescent="0.2">
      <c r="A66" s="36" t="s">
        <v>51</v>
      </c>
      <c r="E66" s="37" t="s">
        <v>167</v>
      </c>
    </row>
    <row r="67" spans="1:16" ht="25.5" x14ac:dyDescent="0.2">
      <c r="A67" t="s">
        <v>53</v>
      </c>
      <c r="E67" s="35" t="s">
        <v>159</v>
      </c>
    </row>
    <row r="68" spans="1:16" x14ac:dyDescent="0.2">
      <c r="A68" s="25" t="s">
        <v>45</v>
      </c>
      <c r="B68" s="29" t="s">
        <v>108</v>
      </c>
      <c r="C68" s="29" t="s">
        <v>168</v>
      </c>
      <c r="D68" s="25" t="s">
        <v>47</v>
      </c>
      <c r="E68" s="30" t="s">
        <v>169</v>
      </c>
      <c r="F68" s="31" t="s">
        <v>105</v>
      </c>
      <c r="G68" s="32">
        <v>6</v>
      </c>
      <c r="H68" s="33">
        <v>0</v>
      </c>
      <c r="I68" s="33">
        <f>ROUND(ROUND(H68,2)*ROUND(G68,3),2)</f>
        <v>0</v>
      </c>
      <c r="O68">
        <f>(I68*21)/100</f>
        <v>0</v>
      </c>
      <c r="P68" t="s">
        <v>23</v>
      </c>
    </row>
    <row r="69" spans="1:16" x14ac:dyDescent="0.2">
      <c r="A69" s="34" t="s">
        <v>50</v>
      </c>
      <c r="E69" s="35" t="s">
        <v>47</v>
      </c>
    </row>
    <row r="70" spans="1:16" ht="191.25" x14ac:dyDescent="0.2">
      <c r="A70" s="36" t="s">
        <v>51</v>
      </c>
      <c r="E70" s="37" t="s">
        <v>170</v>
      </c>
    </row>
    <row r="71" spans="1:16" ht="76.5" x14ac:dyDescent="0.2">
      <c r="A71" t="s">
        <v>53</v>
      </c>
      <c r="E71" s="35" t="s">
        <v>171</v>
      </c>
    </row>
    <row r="72" spans="1:16" x14ac:dyDescent="0.2">
      <c r="A72" s="25" t="s">
        <v>45</v>
      </c>
      <c r="B72" s="29" t="s">
        <v>172</v>
      </c>
      <c r="C72" s="29" t="s">
        <v>173</v>
      </c>
      <c r="D72" s="25" t="s">
        <v>47</v>
      </c>
      <c r="E72" s="30" t="s">
        <v>174</v>
      </c>
      <c r="F72" s="31" t="s">
        <v>105</v>
      </c>
      <c r="G72" s="32">
        <v>6</v>
      </c>
      <c r="H72" s="33">
        <v>0</v>
      </c>
      <c r="I72" s="33">
        <f>ROUND(ROUND(H72,2)*ROUND(G72,3),2)</f>
        <v>0</v>
      </c>
      <c r="O72">
        <f>(I72*21)/100</f>
        <v>0</v>
      </c>
      <c r="P72" t="s">
        <v>23</v>
      </c>
    </row>
    <row r="73" spans="1:16" x14ac:dyDescent="0.2">
      <c r="A73" s="34" t="s">
        <v>50</v>
      </c>
      <c r="E73" s="35" t="s">
        <v>47</v>
      </c>
    </row>
    <row r="74" spans="1:16" ht="191.25" x14ac:dyDescent="0.2">
      <c r="A74" s="36" t="s">
        <v>51</v>
      </c>
      <c r="E74" s="37" t="s">
        <v>170</v>
      </c>
    </row>
    <row r="75" spans="1:16" ht="25.5" x14ac:dyDescent="0.2">
      <c r="A75" t="s">
        <v>53</v>
      </c>
      <c r="E75" s="35" t="s">
        <v>175</v>
      </c>
    </row>
    <row r="76" spans="1:16" x14ac:dyDescent="0.2">
      <c r="A76" s="25" t="s">
        <v>45</v>
      </c>
      <c r="B76" s="29" t="s">
        <v>176</v>
      </c>
      <c r="C76" s="29" t="s">
        <v>177</v>
      </c>
      <c r="D76" s="25" t="s">
        <v>47</v>
      </c>
      <c r="E76" s="30" t="s">
        <v>178</v>
      </c>
      <c r="F76" s="31" t="s">
        <v>157</v>
      </c>
      <c r="G76" s="32">
        <v>1470</v>
      </c>
      <c r="H76" s="33">
        <v>0</v>
      </c>
      <c r="I76" s="33">
        <f>ROUND(ROUND(H76,2)*ROUND(G76,3),2)</f>
        <v>0</v>
      </c>
      <c r="O76">
        <f>(I76*21)/100</f>
        <v>0</v>
      </c>
      <c r="P76" t="s">
        <v>23</v>
      </c>
    </row>
    <row r="77" spans="1:16" x14ac:dyDescent="0.2">
      <c r="A77" s="34" t="s">
        <v>50</v>
      </c>
      <c r="E77" s="35" t="s">
        <v>47</v>
      </c>
    </row>
    <row r="78" spans="1:16" ht="204" x14ac:dyDescent="0.2">
      <c r="A78" s="36" t="s">
        <v>51</v>
      </c>
      <c r="E78" s="37" t="s">
        <v>179</v>
      </c>
    </row>
    <row r="79" spans="1:16" ht="25.5" x14ac:dyDescent="0.2">
      <c r="A79" t="s">
        <v>53</v>
      </c>
      <c r="E79" s="35" t="s">
        <v>180</v>
      </c>
    </row>
    <row r="80" spans="1:16" x14ac:dyDescent="0.2">
      <c r="A80" s="25" t="s">
        <v>45</v>
      </c>
      <c r="B80" s="29" t="s">
        <v>181</v>
      </c>
      <c r="C80" s="29" t="s">
        <v>182</v>
      </c>
      <c r="D80" s="25" t="s">
        <v>47</v>
      </c>
      <c r="E80" s="30" t="s">
        <v>183</v>
      </c>
      <c r="F80" s="31" t="s">
        <v>105</v>
      </c>
      <c r="G80" s="32">
        <v>6</v>
      </c>
      <c r="H80" s="33">
        <v>0</v>
      </c>
      <c r="I80" s="33">
        <f>ROUND(ROUND(H80,2)*ROUND(G80,3),2)</f>
        <v>0</v>
      </c>
      <c r="O80">
        <f>(I80*21)/100</f>
        <v>0</v>
      </c>
      <c r="P80" t="s">
        <v>23</v>
      </c>
    </row>
    <row r="81" spans="1:16" x14ac:dyDescent="0.2">
      <c r="A81" s="34" t="s">
        <v>50</v>
      </c>
      <c r="E81" s="35" t="s">
        <v>47</v>
      </c>
    </row>
    <row r="82" spans="1:16" ht="191.25" x14ac:dyDescent="0.2">
      <c r="A82" s="36" t="s">
        <v>51</v>
      </c>
      <c r="E82" s="37" t="s">
        <v>170</v>
      </c>
    </row>
    <row r="83" spans="1:16" ht="63.75" x14ac:dyDescent="0.2">
      <c r="A83" t="s">
        <v>53</v>
      </c>
      <c r="E83" s="35" t="s">
        <v>184</v>
      </c>
    </row>
    <row r="84" spans="1:16" x14ac:dyDescent="0.2">
      <c r="A84" s="25" t="s">
        <v>45</v>
      </c>
      <c r="B84" s="29" t="s">
        <v>185</v>
      </c>
      <c r="C84" s="29" t="s">
        <v>186</v>
      </c>
      <c r="D84" s="25" t="s">
        <v>47</v>
      </c>
      <c r="E84" s="30" t="s">
        <v>187</v>
      </c>
      <c r="F84" s="31" t="s">
        <v>105</v>
      </c>
      <c r="G84" s="32">
        <v>6</v>
      </c>
      <c r="H84" s="33">
        <v>0</v>
      </c>
      <c r="I84" s="33">
        <f>ROUND(ROUND(H84,2)*ROUND(G84,3),2)</f>
        <v>0</v>
      </c>
      <c r="O84">
        <f>(I84*21)/100</f>
        <v>0</v>
      </c>
      <c r="P84" t="s">
        <v>23</v>
      </c>
    </row>
    <row r="85" spans="1:16" x14ac:dyDescent="0.2">
      <c r="A85" s="34" t="s">
        <v>50</v>
      </c>
      <c r="E85" s="35" t="s">
        <v>47</v>
      </c>
    </row>
    <row r="86" spans="1:16" ht="191.25" x14ac:dyDescent="0.2">
      <c r="A86" s="36" t="s">
        <v>51</v>
      </c>
      <c r="E86" s="37" t="s">
        <v>170</v>
      </c>
    </row>
    <row r="87" spans="1:16" ht="25.5" x14ac:dyDescent="0.2">
      <c r="A87" t="s">
        <v>53</v>
      </c>
      <c r="E87" s="35" t="s">
        <v>175</v>
      </c>
    </row>
    <row r="88" spans="1:16" x14ac:dyDescent="0.2">
      <c r="A88" s="25" t="s">
        <v>45</v>
      </c>
      <c r="B88" s="29" t="s">
        <v>188</v>
      </c>
      <c r="C88" s="29" t="s">
        <v>189</v>
      </c>
      <c r="D88" s="25" t="s">
        <v>47</v>
      </c>
      <c r="E88" s="30" t="s">
        <v>190</v>
      </c>
      <c r="F88" s="31" t="s">
        <v>157</v>
      </c>
      <c r="G88" s="32">
        <v>1470</v>
      </c>
      <c r="H88" s="33">
        <v>0</v>
      </c>
      <c r="I88" s="33">
        <f>ROUND(ROUND(H88,2)*ROUND(G88,3),2)</f>
        <v>0</v>
      </c>
      <c r="O88">
        <f>(I88*21)/100</f>
        <v>0</v>
      </c>
      <c r="P88" t="s">
        <v>23</v>
      </c>
    </row>
    <row r="89" spans="1:16" x14ac:dyDescent="0.2">
      <c r="A89" s="34" t="s">
        <v>50</v>
      </c>
      <c r="E89" s="35" t="s">
        <v>47</v>
      </c>
    </row>
    <row r="90" spans="1:16" ht="204" x14ac:dyDescent="0.2">
      <c r="A90" s="36" t="s">
        <v>51</v>
      </c>
      <c r="E90" s="37" t="s">
        <v>179</v>
      </c>
    </row>
    <row r="91" spans="1:16" ht="25.5" x14ac:dyDescent="0.2">
      <c r="A91" t="s">
        <v>53</v>
      </c>
      <c r="E91" s="35" t="s">
        <v>180</v>
      </c>
    </row>
    <row r="92" spans="1:16" ht="25.5" x14ac:dyDescent="0.2">
      <c r="A92" s="25" t="s">
        <v>45</v>
      </c>
      <c r="B92" s="29" t="s">
        <v>191</v>
      </c>
      <c r="C92" s="29" t="s">
        <v>192</v>
      </c>
      <c r="D92" s="25" t="s">
        <v>47</v>
      </c>
      <c r="E92" s="30" t="s">
        <v>193</v>
      </c>
      <c r="F92" s="31" t="s">
        <v>105</v>
      </c>
      <c r="G92" s="32">
        <v>199</v>
      </c>
      <c r="H92" s="33">
        <v>0</v>
      </c>
      <c r="I92" s="33">
        <f>ROUND(ROUND(H92,2)*ROUND(G92,3),2)</f>
        <v>0</v>
      </c>
      <c r="O92">
        <f>(I92*21)/100</f>
        <v>0</v>
      </c>
      <c r="P92" t="s">
        <v>23</v>
      </c>
    </row>
    <row r="93" spans="1:16" x14ac:dyDescent="0.2">
      <c r="A93" s="34" t="s">
        <v>50</v>
      </c>
      <c r="E93" s="35" t="s">
        <v>47</v>
      </c>
    </row>
    <row r="94" spans="1:16" ht="127.5" x14ac:dyDescent="0.2">
      <c r="A94" s="36" t="s">
        <v>51</v>
      </c>
      <c r="E94" s="37" t="s">
        <v>194</v>
      </c>
    </row>
    <row r="95" spans="1:16" ht="63.75" x14ac:dyDescent="0.2">
      <c r="A95" t="s">
        <v>53</v>
      </c>
      <c r="E95" s="35" t="s">
        <v>184</v>
      </c>
    </row>
    <row r="96" spans="1:16" x14ac:dyDescent="0.2">
      <c r="A96" s="25" t="s">
        <v>45</v>
      </c>
      <c r="B96" s="29" t="s">
        <v>195</v>
      </c>
      <c r="C96" s="29" t="s">
        <v>196</v>
      </c>
      <c r="D96" s="25" t="s">
        <v>47</v>
      </c>
      <c r="E96" s="30" t="s">
        <v>197</v>
      </c>
      <c r="F96" s="31" t="s">
        <v>105</v>
      </c>
      <c r="G96" s="32">
        <v>199</v>
      </c>
      <c r="H96" s="33">
        <v>0</v>
      </c>
      <c r="I96" s="33">
        <f>ROUND(ROUND(H96,2)*ROUND(G96,3),2)</f>
        <v>0</v>
      </c>
      <c r="O96">
        <f>(I96*21)/100</f>
        <v>0</v>
      </c>
      <c r="P96" t="s">
        <v>23</v>
      </c>
    </row>
    <row r="97" spans="1:16" x14ac:dyDescent="0.2">
      <c r="A97" s="34" t="s">
        <v>50</v>
      </c>
      <c r="E97" s="35" t="s">
        <v>47</v>
      </c>
    </row>
    <row r="98" spans="1:16" ht="127.5" x14ac:dyDescent="0.2">
      <c r="A98" s="36" t="s">
        <v>51</v>
      </c>
      <c r="E98" s="37" t="s">
        <v>194</v>
      </c>
    </row>
    <row r="99" spans="1:16" ht="25.5" x14ac:dyDescent="0.2">
      <c r="A99" t="s">
        <v>53</v>
      </c>
      <c r="E99" s="35" t="s">
        <v>175</v>
      </c>
    </row>
    <row r="100" spans="1:16" x14ac:dyDescent="0.2">
      <c r="A100" s="25" t="s">
        <v>45</v>
      </c>
      <c r="B100" s="29" t="s">
        <v>198</v>
      </c>
      <c r="C100" s="29" t="s">
        <v>199</v>
      </c>
      <c r="D100" s="25" t="s">
        <v>47</v>
      </c>
      <c r="E100" s="30" t="s">
        <v>200</v>
      </c>
      <c r="F100" s="31" t="s">
        <v>157</v>
      </c>
      <c r="G100" s="32">
        <v>48755</v>
      </c>
      <c r="H100" s="33">
        <v>0</v>
      </c>
      <c r="I100" s="33">
        <f>ROUND(ROUND(H100,2)*ROUND(G100,3),2)</f>
        <v>0</v>
      </c>
      <c r="O100">
        <f>(I100*21)/100</f>
        <v>0</v>
      </c>
      <c r="P100" t="s">
        <v>23</v>
      </c>
    </row>
    <row r="101" spans="1:16" x14ac:dyDescent="0.2">
      <c r="A101" s="34" t="s">
        <v>50</v>
      </c>
      <c r="E101" s="35" t="s">
        <v>47</v>
      </c>
    </row>
    <row r="102" spans="1:16" ht="127.5" x14ac:dyDescent="0.2">
      <c r="A102" s="36" t="s">
        <v>51</v>
      </c>
      <c r="E102" s="37" t="s">
        <v>201</v>
      </c>
    </row>
    <row r="103" spans="1:16" ht="25.5" x14ac:dyDescent="0.2">
      <c r="A103" t="s">
        <v>53</v>
      </c>
      <c r="E103" s="35" t="s">
        <v>180</v>
      </c>
    </row>
    <row r="104" spans="1:16" x14ac:dyDescent="0.2">
      <c r="A104" s="25" t="s">
        <v>45</v>
      </c>
      <c r="B104" s="29" t="s">
        <v>202</v>
      </c>
      <c r="C104" s="29" t="s">
        <v>203</v>
      </c>
      <c r="D104" s="25" t="s">
        <v>47</v>
      </c>
      <c r="E104" s="30" t="s">
        <v>204</v>
      </c>
      <c r="F104" s="31" t="s">
        <v>105</v>
      </c>
      <c r="G104" s="32">
        <v>199</v>
      </c>
      <c r="H104" s="33">
        <v>0</v>
      </c>
      <c r="I104" s="33">
        <f>ROUND(ROUND(H104,2)*ROUND(G104,3),2)</f>
        <v>0</v>
      </c>
      <c r="O104">
        <f>(I104*21)/100</f>
        <v>0</v>
      </c>
      <c r="P104" t="s">
        <v>23</v>
      </c>
    </row>
    <row r="105" spans="1:16" x14ac:dyDescent="0.2">
      <c r="A105" s="34" t="s">
        <v>50</v>
      </c>
      <c r="E105" s="35" t="s">
        <v>47</v>
      </c>
    </row>
    <row r="106" spans="1:16" ht="114.75" x14ac:dyDescent="0.2">
      <c r="A106" s="36" t="s">
        <v>51</v>
      </c>
      <c r="E106" s="37" t="s">
        <v>205</v>
      </c>
    </row>
    <row r="107" spans="1:16" ht="63.75" x14ac:dyDescent="0.2">
      <c r="A107" t="s">
        <v>53</v>
      </c>
      <c r="E107" s="35" t="s">
        <v>184</v>
      </c>
    </row>
    <row r="108" spans="1:16" x14ac:dyDescent="0.2">
      <c r="A108" s="25" t="s">
        <v>45</v>
      </c>
      <c r="B108" s="29" t="s">
        <v>206</v>
      </c>
      <c r="C108" s="29" t="s">
        <v>207</v>
      </c>
      <c r="D108" s="25" t="s">
        <v>47</v>
      </c>
      <c r="E108" s="30" t="s">
        <v>208</v>
      </c>
      <c r="F108" s="31" t="s">
        <v>105</v>
      </c>
      <c r="G108" s="32">
        <v>199</v>
      </c>
      <c r="H108" s="33">
        <v>0</v>
      </c>
      <c r="I108" s="33">
        <f>ROUND(ROUND(H108,2)*ROUND(G108,3),2)</f>
        <v>0</v>
      </c>
      <c r="O108">
        <f>(I108*21)/100</f>
        <v>0</v>
      </c>
      <c r="P108" t="s">
        <v>23</v>
      </c>
    </row>
    <row r="109" spans="1:16" x14ac:dyDescent="0.2">
      <c r="A109" s="34" t="s">
        <v>50</v>
      </c>
      <c r="E109" s="35" t="s">
        <v>47</v>
      </c>
    </row>
    <row r="110" spans="1:16" ht="114.75" x14ac:dyDescent="0.2">
      <c r="A110" s="36" t="s">
        <v>51</v>
      </c>
      <c r="E110" s="37" t="s">
        <v>205</v>
      </c>
    </row>
    <row r="111" spans="1:16" ht="25.5" x14ac:dyDescent="0.2">
      <c r="A111" t="s">
        <v>53</v>
      </c>
      <c r="E111" s="35" t="s">
        <v>175</v>
      </c>
    </row>
    <row r="112" spans="1:16" x14ac:dyDescent="0.2">
      <c r="A112" s="25" t="s">
        <v>45</v>
      </c>
      <c r="B112" s="29" t="s">
        <v>209</v>
      </c>
      <c r="C112" s="29" t="s">
        <v>210</v>
      </c>
      <c r="D112" s="25" t="s">
        <v>47</v>
      </c>
      <c r="E112" s="30" t="s">
        <v>211</v>
      </c>
      <c r="F112" s="31" t="s">
        <v>157</v>
      </c>
      <c r="G112" s="32">
        <v>48755</v>
      </c>
      <c r="H112" s="33">
        <v>0</v>
      </c>
      <c r="I112" s="33">
        <f>ROUND(ROUND(H112,2)*ROUND(G112,3),2)</f>
        <v>0</v>
      </c>
      <c r="O112">
        <f>(I112*21)/100</f>
        <v>0</v>
      </c>
      <c r="P112" t="s">
        <v>23</v>
      </c>
    </row>
    <row r="113" spans="1:5" x14ac:dyDescent="0.2">
      <c r="A113" s="34" t="s">
        <v>50</v>
      </c>
      <c r="E113" s="35" t="s">
        <v>47</v>
      </c>
    </row>
    <row r="114" spans="1:5" ht="114.75" x14ac:dyDescent="0.2">
      <c r="A114" s="36" t="s">
        <v>51</v>
      </c>
      <c r="E114" s="37" t="s">
        <v>212</v>
      </c>
    </row>
    <row r="115" spans="1:5" ht="25.5" x14ac:dyDescent="0.2">
      <c r="A115" t="s">
        <v>53</v>
      </c>
      <c r="E115" s="35" t="s">
        <v>180</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8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8"/>
      <c r="C1" s="8"/>
      <c r="D1" s="8"/>
      <c r="E1" s="8" t="s">
        <v>0</v>
      </c>
      <c r="F1" s="8"/>
      <c r="G1" s="8"/>
      <c r="H1" s="8"/>
      <c r="I1" s="8"/>
      <c r="P1" t="s">
        <v>22</v>
      </c>
    </row>
    <row r="2" spans="1:18" ht="24.95" customHeight="1" x14ac:dyDescent="0.2">
      <c r="B2" s="8"/>
      <c r="C2" s="8"/>
      <c r="D2" s="8"/>
      <c r="E2" s="9" t="s">
        <v>13</v>
      </c>
      <c r="F2" s="8"/>
      <c r="G2" s="8"/>
      <c r="H2" s="12"/>
      <c r="I2" s="12"/>
      <c r="O2">
        <f>0+O8+O53+O146+O183+O208+O293+O338+O355+O396+O425</f>
        <v>0</v>
      </c>
      <c r="P2" t="s">
        <v>22</v>
      </c>
    </row>
    <row r="3" spans="1:18" ht="15" customHeight="1" x14ac:dyDescent="0.25">
      <c r="A3" t="s">
        <v>12</v>
      </c>
      <c r="B3" s="16" t="s">
        <v>14</v>
      </c>
      <c r="C3" s="4" t="s">
        <v>15</v>
      </c>
      <c r="D3" s="7"/>
      <c r="E3" s="17" t="s">
        <v>16</v>
      </c>
      <c r="F3" s="8"/>
      <c r="G3" s="15"/>
      <c r="H3" s="14" t="s">
        <v>213</v>
      </c>
      <c r="I3" s="38">
        <f>0+I8+I53+I146+I183+I208+I293+I338+I355+I396+I425</f>
        <v>0</v>
      </c>
      <c r="O3" t="s">
        <v>19</v>
      </c>
      <c r="P3" t="s">
        <v>23</v>
      </c>
    </row>
    <row r="4" spans="1:18" ht="15" customHeight="1" x14ac:dyDescent="0.25">
      <c r="A4" t="s">
        <v>17</v>
      </c>
      <c r="B4" s="19" t="s">
        <v>18</v>
      </c>
      <c r="C4" s="3" t="s">
        <v>213</v>
      </c>
      <c r="D4" s="2"/>
      <c r="E4" s="20" t="s">
        <v>214</v>
      </c>
      <c r="F4" s="12"/>
      <c r="G4" s="12"/>
      <c r="H4" s="21"/>
      <c r="I4" s="21"/>
      <c r="O4" t="s">
        <v>20</v>
      </c>
      <c r="P4" t="s">
        <v>23</v>
      </c>
    </row>
    <row r="5" spans="1:18" ht="12.75" customHeight="1" x14ac:dyDescent="0.2">
      <c r="A5" s="1" t="s">
        <v>26</v>
      </c>
      <c r="B5" s="1" t="s">
        <v>28</v>
      </c>
      <c r="C5" s="1" t="s">
        <v>30</v>
      </c>
      <c r="D5" s="1" t="s">
        <v>31</v>
      </c>
      <c r="E5" s="1" t="s">
        <v>32</v>
      </c>
      <c r="F5" s="1" t="s">
        <v>34</v>
      </c>
      <c r="G5" s="1" t="s">
        <v>36</v>
      </c>
      <c r="H5" s="1" t="s">
        <v>38</v>
      </c>
      <c r="I5" s="1"/>
      <c r="O5" t="s">
        <v>21</v>
      </c>
      <c r="P5" t="s">
        <v>23</v>
      </c>
    </row>
    <row r="6" spans="1:18" ht="12.75" customHeight="1" x14ac:dyDescent="0.2">
      <c r="A6" s="1"/>
      <c r="B6" s="1"/>
      <c r="C6" s="1"/>
      <c r="D6" s="1"/>
      <c r="E6" s="1"/>
      <c r="F6" s="1"/>
      <c r="G6" s="1"/>
      <c r="H6" s="18" t="s">
        <v>39</v>
      </c>
      <c r="I6" s="18" t="s">
        <v>41</v>
      </c>
    </row>
    <row r="7" spans="1:18" ht="12.75" customHeight="1" x14ac:dyDescent="0.2">
      <c r="A7" s="18" t="s">
        <v>27</v>
      </c>
      <c r="B7" s="18" t="s">
        <v>29</v>
      </c>
      <c r="C7" s="18" t="s">
        <v>23</v>
      </c>
      <c r="D7" s="18" t="s">
        <v>22</v>
      </c>
      <c r="E7" s="18" t="s">
        <v>33</v>
      </c>
      <c r="F7" s="18" t="s">
        <v>35</v>
      </c>
      <c r="G7" s="18" t="s">
        <v>37</v>
      </c>
      <c r="H7" s="18" t="s">
        <v>40</v>
      </c>
      <c r="I7" s="18" t="s">
        <v>42</v>
      </c>
    </row>
    <row r="8" spans="1:18" ht="12.75" customHeight="1" x14ac:dyDescent="0.2">
      <c r="A8" s="21" t="s">
        <v>43</v>
      </c>
      <c r="B8" s="21"/>
      <c r="C8" s="26" t="s">
        <v>27</v>
      </c>
      <c r="D8" s="21"/>
      <c r="E8" s="27" t="s">
        <v>44</v>
      </c>
      <c r="F8" s="21"/>
      <c r="G8" s="21"/>
      <c r="H8" s="21"/>
      <c r="I8" s="28">
        <f>0+Q8</f>
        <v>0</v>
      </c>
      <c r="O8">
        <f>0+R8</f>
        <v>0</v>
      </c>
      <c r="Q8">
        <f>0+I9+I13+I17+I21+I25+I29+I33+I37+I41+I45+I49</f>
        <v>0</v>
      </c>
      <c r="R8">
        <f>0+O9+O13+O17+O21+O25+O29+O33+O37+O41+O45+O49</f>
        <v>0</v>
      </c>
    </row>
    <row r="9" spans="1:18" x14ac:dyDescent="0.2">
      <c r="A9" s="25" t="s">
        <v>45</v>
      </c>
      <c r="B9" s="29" t="s">
        <v>29</v>
      </c>
      <c r="C9" s="29" t="s">
        <v>215</v>
      </c>
      <c r="D9" s="25" t="s">
        <v>47</v>
      </c>
      <c r="E9" s="30" t="s">
        <v>216</v>
      </c>
      <c r="F9" s="31" t="s">
        <v>119</v>
      </c>
      <c r="G9" s="32">
        <v>1876.78</v>
      </c>
      <c r="H9" s="33">
        <v>0</v>
      </c>
      <c r="I9" s="33">
        <f>ROUND(ROUND(H9,2)*ROUND(G9,3),2)</f>
        <v>0</v>
      </c>
      <c r="O9">
        <f>(I9*0)/100</f>
        <v>0</v>
      </c>
      <c r="P9" t="s">
        <v>27</v>
      </c>
    </row>
    <row r="10" spans="1:18" x14ac:dyDescent="0.2">
      <c r="A10" s="34" t="s">
        <v>50</v>
      </c>
      <c r="E10" s="35" t="s">
        <v>47</v>
      </c>
    </row>
    <row r="11" spans="1:18" ht="191.25" x14ac:dyDescent="0.2">
      <c r="A11" s="36" t="s">
        <v>51</v>
      </c>
      <c r="E11" s="37" t="s">
        <v>217</v>
      </c>
    </row>
    <row r="12" spans="1:18" ht="25.5" x14ac:dyDescent="0.2">
      <c r="A12" t="s">
        <v>53</v>
      </c>
      <c r="E12" s="35" t="s">
        <v>218</v>
      </c>
    </row>
    <row r="13" spans="1:18" x14ac:dyDescent="0.2">
      <c r="A13" s="25" t="s">
        <v>45</v>
      </c>
      <c r="B13" s="29" t="s">
        <v>23</v>
      </c>
      <c r="C13" s="29" t="s">
        <v>219</v>
      </c>
      <c r="D13" s="25" t="s">
        <v>47</v>
      </c>
      <c r="E13" s="30" t="s">
        <v>220</v>
      </c>
      <c r="F13" s="31" t="s">
        <v>221</v>
      </c>
      <c r="G13" s="32">
        <v>2485.5920000000001</v>
      </c>
      <c r="H13" s="33">
        <v>0</v>
      </c>
      <c r="I13" s="33">
        <f>ROUND(ROUND(H13,2)*ROUND(G13,3),2)</f>
        <v>0</v>
      </c>
      <c r="O13">
        <f>(I13*21)/100</f>
        <v>0</v>
      </c>
      <c r="P13" t="s">
        <v>23</v>
      </c>
    </row>
    <row r="14" spans="1:18" x14ac:dyDescent="0.2">
      <c r="A14" s="34" t="s">
        <v>50</v>
      </c>
      <c r="E14" s="35" t="s">
        <v>222</v>
      </c>
    </row>
    <row r="15" spans="1:18" ht="191.25" x14ac:dyDescent="0.2">
      <c r="A15" s="36" t="s">
        <v>51</v>
      </c>
      <c r="E15" s="37" t="s">
        <v>223</v>
      </c>
    </row>
    <row r="16" spans="1:18" ht="25.5" x14ac:dyDescent="0.2">
      <c r="A16" t="s">
        <v>53</v>
      </c>
      <c r="E16" s="35" t="s">
        <v>218</v>
      </c>
    </row>
    <row r="17" spans="1:16" x14ac:dyDescent="0.2">
      <c r="A17" s="25" t="s">
        <v>45</v>
      </c>
      <c r="B17" s="29" t="s">
        <v>22</v>
      </c>
      <c r="C17" s="29" t="s">
        <v>224</v>
      </c>
      <c r="D17" s="25" t="s">
        <v>47</v>
      </c>
      <c r="E17" s="30" t="s">
        <v>225</v>
      </c>
      <c r="F17" s="31" t="s">
        <v>119</v>
      </c>
      <c r="G17" s="32">
        <v>493</v>
      </c>
      <c r="H17" s="33">
        <v>0</v>
      </c>
      <c r="I17" s="33">
        <f>ROUND(ROUND(H17,2)*ROUND(G17,3),2)</f>
        <v>0</v>
      </c>
      <c r="O17">
        <f>(I17*21)/100</f>
        <v>0</v>
      </c>
      <c r="P17" t="s">
        <v>23</v>
      </c>
    </row>
    <row r="18" spans="1:16" x14ac:dyDescent="0.2">
      <c r="A18" s="34" t="s">
        <v>50</v>
      </c>
      <c r="E18" s="35" t="s">
        <v>47</v>
      </c>
    </row>
    <row r="19" spans="1:16" ht="127.5" x14ac:dyDescent="0.2">
      <c r="A19" s="36" t="s">
        <v>51</v>
      </c>
      <c r="E19" s="37" t="s">
        <v>226</v>
      </c>
    </row>
    <row r="20" spans="1:16" ht="25.5" x14ac:dyDescent="0.2">
      <c r="A20" t="s">
        <v>53</v>
      </c>
      <c r="E20" s="35" t="s">
        <v>218</v>
      </c>
    </row>
    <row r="21" spans="1:16" x14ac:dyDescent="0.2">
      <c r="A21" s="25" t="s">
        <v>45</v>
      </c>
      <c r="B21" s="29" t="s">
        <v>33</v>
      </c>
      <c r="C21" s="29" t="s">
        <v>227</v>
      </c>
      <c r="D21" s="25" t="s">
        <v>47</v>
      </c>
      <c r="E21" s="30" t="s">
        <v>225</v>
      </c>
      <c r="F21" s="31" t="s">
        <v>221</v>
      </c>
      <c r="G21" s="32">
        <v>4.9020000000000001</v>
      </c>
      <c r="H21" s="33">
        <v>0</v>
      </c>
      <c r="I21" s="33">
        <f>ROUND(ROUND(H21,2)*ROUND(G21,3),2)</f>
        <v>0</v>
      </c>
      <c r="O21">
        <f>(I21*21)/100</f>
        <v>0</v>
      </c>
      <c r="P21" t="s">
        <v>23</v>
      </c>
    </row>
    <row r="22" spans="1:16" x14ac:dyDescent="0.2">
      <c r="A22" s="34" t="s">
        <v>50</v>
      </c>
      <c r="E22" s="35" t="s">
        <v>47</v>
      </c>
    </row>
    <row r="23" spans="1:16" ht="114.75" x14ac:dyDescent="0.2">
      <c r="A23" s="36" t="s">
        <v>51</v>
      </c>
      <c r="E23" s="37" t="s">
        <v>228</v>
      </c>
    </row>
    <row r="24" spans="1:16" ht="25.5" x14ac:dyDescent="0.2">
      <c r="A24" t="s">
        <v>53</v>
      </c>
      <c r="E24" s="35" t="s">
        <v>218</v>
      </c>
    </row>
    <row r="25" spans="1:16" x14ac:dyDescent="0.2">
      <c r="A25" s="25" t="s">
        <v>45</v>
      </c>
      <c r="B25" s="29" t="s">
        <v>35</v>
      </c>
      <c r="C25" s="29" t="s">
        <v>229</v>
      </c>
      <c r="D25" s="25" t="s">
        <v>47</v>
      </c>
      <c r="E25" s="30" t="s">
        <v>230</v>
      </c>
      <c r="F25" s="31" t="s">
        <v>57</v>
      </c>
      <c r="G25" s="32">
        <v>1</v>
      </c>
      <c r="H25" s="33">
        <v>0</v>
      </c>
      <c r="I25" s="33">
        <f>ROUND(ROUND(H25,2)*ROUND(G25,3),2)</f>
        <v>0</v>
      </c>
      <c r="O25">
        <f>(I25*21)/100</f>
        <v>0</v>
      </c>
      <c r="P25" t="s">
        <v>23</v>
      </c>
    </row>
    <row r="26" spans="1:16" ht="76.5" x14ac:dyDescent="0.2">
      <c r="A26" s="34" t="s">
        <v>50</v>
      </c>
      <c r="E26" s="35" t="s">
        <v>231</v>
      </c>
    </row>
    <row r="27" spans="1:16" ht="127.5" x14ac:dyDescent="0.2">
      <c r="A27" s="36" t="s">
        <v>51</v>
      </c>
      <c r="E27" s="37" t="s">
        <v>232</v>
      </c>
    </row>
    <row r="28" spans="1:16" x14ac:dyDescent="0.2">
      <c r="A28" t="s">
        <v>53</v>
      </c>
      <c r="E28" s="35" t="s">
        <v>79</v>
      </c>
    </row>
    <row r="29" spans="1:16" x14ac:dyDescent="0.2">
      <c r="A29" s="25" t="s">
        <v>45</v>
      </c>
      <c r="B29" s="29" t="s">
        <v>37</v>
      </c>
      <c r="C29" s="29" t="s">
        <v>229</v>
      </c>
      <c r="D29" s="25" t="s">
        <v>61</v>
      </c>
      <c r="E29" s="30" t="s">
        <v>230</v>
      </c>
      <c r="F29" s="31" t="s">
        <v>57</v>
      </c>
      <c r="G29" s="32">
        <v>1</v>
      </c>
      <c r="H29" s="33">
        <v>0</v>
      </c>
      <c r="I29" s="33">
        <f>ROUND(ROUND(H29,2)*ROUND(G29,3),2)</f>
        <v>0</v>
      </c>
      <c r="O29">
        <f>(I29*0)/100</f>
        <v>0</v>
      </c>
      <c r="P29" t="s">
        <v>27</v>
      </c>
    </row>
    <row r="30" spans="1:16" x14ac:dyDescent="0.2">
      <c r="A30" s="34" t="s">
        <v>50</v>
      </c>
      <c r="E30" s="35" t="s">
        <v>47</v>
      </c>
    </row>
    <row r="31" spans="1:16" ht="229.5" x14ac:dyDescent="0.2">
      <c r="A31" s="36" t="s">
        <v>51</v>
      </c>
      <c r="E31" s="37" t="s">
        <v>233</v>
      </c>
    </row>
    <row r="32" spans="1:16" x14ac:dyDescent="0.2">
      <c r="A32" t="s">
        <v>53</v>
      </c>
      <c r="E32" s="35" t="s">
        <v>79</v>
      </c>
    </row>
    <row r="33" spans="1:16" x14ac:dyDescent="0.2">
      <c r="A33" s="25" t="s">
        <v>45</v>
      </c>
      <c r="B33" s="29" t="s">
        <v>75</v>
      </c>
      <c r="C33" s="29" t="s">
        <v>234</v>
      </c>
      <c r="D33" s="25" t="s">
        <v>47</v>
      </c>
      <c r="E33" s="30" t="s">
        <v>235</v>
      </c>
      <c r="F33" s="31" t="s">
        <v>57</v>
      </c>
      <c r="G33" s="32">
        <v>1</v>
      </c>
      <c r="H33" s="33">
        <v>0</v>
      </c>
      <c r="I33" s="33">
        <f>ROUND(ROUND(H33,2)*ROUND(G33,3),2)</f>
        <v>0</v>
      </c>
      <c r="O33">
        <f>(I33*21)/100</f>
        <v>0</v>
      </c>
      <c r="P33" t="s">
        <v>23</v>
      </c>
    </row>
    <row r="34" spans="1:16" x14ac:dyDescent="0.2">
      <c r="A34" s="34" t="s">
        <v>50</v>
      </c>
      <c r="E34" s="35" t="s">
        <v>47</v>
      </c>
    </row>
    <row r="35" spans="1:16" ht="63.75" x14ac:dyDescent="0.2">
      <c r="A35" s="36" t="s">
        <v>51</v>
      </c>
      <c r="E35" s="37" t="s">
        <v>236</v>
      </c>
    </row>
    <row r="36" spans="1:16" x14ac:dyDescent="0.2">
      <c r="A36" t="s">
        <v>53</v>
      </c>
      <c r="E36" s="35" t="s">
        <v>79</v>
      </c>
    </row>
    <row r="37" spans="1:16" x14ac:dyDescent="0.2">
      <c r="A37" s="25" t="s">
        <v>45</v>
      </c>
      <c r="B37" s="29" t="s">
        <v>80</v>
      </c>
      <c r="C37" s="29" t="s">
        <v>71</v>
      </c>
      <c r="D37" s="25" t="s">
        <v>47</v>
      </c>
      <c r="E37" s="30" t="s">
        <v>72</v>
      </c>
      <c r="F37" s="31" t="s">
        <v>57</v>
      </c>
      <c r="G37" s="32">
        <v>1</v>
      </c>
      <c r="H37" s="33">
        <v>0</v>
      </c>
      <c r="I37" s="33">
        <f>ROUND(ROUND(H37,2)*ROUND(G37,3),2)</f>
        <v>0</v>
      </c>
      <c r="O37">
        <f>(I37*21)/100</f>
        <v>0</v>
      </c>
      <c r="P37" t="s">
        <v>23</v>
      </c>
    </row>
    <row r="38" spans="1:16" x14ac:dyDescent="0.2">
      <c r="A38" s="34" t="s">
        <v>50</v>
      </c>
      <c r="E38" s="35" t="s">
        <v>47</v>
      </c>
    </row>
    <row r="39" spans="1:16" ht="165.75" x14ac:dyDescent="0.2">
      <c r="A39" s="36" t="s">
        <v>51</v>
      </c>
      <c r="E39" s="37" t="s">
        <v>237</v>
      </c>
    </row>
    <row r="40" spans="1:16" ht="38.25" x14ac:dyDescent="0.2">
      <c r="A40" t="s">
        <v>53</v>
      </c>
      <c r="E40" s="35" t="s">
        <v>74</v>
      </c>
    </row>
    <row r="41" spans="1:16" x14ac:dyDescent="0.2">
      <c r="A41" s="25" t="s">
        <v>45</v>
      </c>
      <c r="B41" s="29" t="s">
        <v>40</v>
      </c>
      <c r="C41" s="29" t="s">
        <v>238</v>
      </c>
      <c r="D41" s="25" t="s">
        <v>47</v>
      </c>
      <c r="E41" s="30" t="s">
        <v>239</v>
      </c>
      <c r="F41" s="31" t="s">
        <v>105</v>
      </c>
      <c r="G41" s="32">
        <v>1</v>
      </c>
      <c r="H41" s="33">
        <v>0</v>
      </c>
      <c r="I41" s="33">
        <f>ROUND(ROUND(H41,2)*ROUND(G41,3),2)</f>
        <v>0</v>
      </c>
      <c r="O41">
        <f>(I41*21)/100</f>
        <v>0</v>
      </c>
      <c r="P41" t="s">
        <v>23</v>
      </c>
    </row>
    <row r="42" spans="1:16" x14ac:dyDescent="0.2">
      <c r="A42" s="34" t="s">
        <v>50</v>
      </c>
      <c r="E42" s="35" t="s">
        <v>47</v>
      </c>
    </row>
    <row r="43" spans="1:16" ht="51" x14ac:dyDescent="0.2">
      <c r="A43" s="36" t="s">
        <v>51</v>
      </c>
      <c r="E43" s="37" t="s">
        <v>240</v>
      </c>
    </row>
    <row r="44" spans="1:16" x14ac:dyDescent="0.2">
      <c r="A44" t="s">
        <v>53</v>
      </c>
      <c r="E44" s="35" t="s">
        <v>79</v>
      </c>
    </row>
    <row r="45" spans="1:16" x14ac:dyDescent="0.2">
      <c r="A45" s="25" t="s">
        <v>45</v>
      </c>
      <c r="B45" s="29" t="s">
        <v>42</v>
      </c>
      <c r="C45" s="29" t="s">
        <v>87</v>
      </c>
      <c r="D45" s="25" t="s">
        <v>47</v>
      </c>
      <c r="E45" s="30" t="s">
        <v>88</v>
      </c>
      <c r="F45" s="31" t="s">
        <v>57</v>
      </c>
      <c r="G45" s="32">
        <v>1</v>
      </c>
      <c r="H45" s="33">
        <v>0</v>
      </c>
      <c r="I45" s="33">
        <f>ROUND(ROUND(H45,2)*ROUND(G45,3),2)</f>
        <v>0</v>
      </c>
      <c r="O45">
        <f>(I45*21)/100</f>
        <v>0</v>
      </c>
      <c r="P45" t="s">
        <v>23</v>
      </c>
    </row>
    <row r="46" spans="1:16" ht="38.25" x14ac:dyDescent="0.2">
      <c r="A46" s="34" t="s">
        <v>50</v>
      </c>
      <c r="E46" s="35" t="s">
        <v>241</v>
      </c>
    </row>
    <row r="47" spans="1:16" ht="63.75" x14ac:dyDescent="0.2">
      <c r="A47" s="36" t="s">
        <v>51</v>
      </c>
      <c r="E47" s="37" t="s">
        <v>242</v>
      </c>
    </row>
    <row r="48" spans="1:16" x14ac:dyDescent="0.2">
      <c r="A48" t="s">
        <v>53</v>
      </c>
      <c r="E48" s="35" t="s">
        <v>79</v>
      </c>
    </row>
    <row r="49" spans="1:18" x14ac:dyDescent="0.2">
      <c r="A49" s="25" t="s">
        <v>45</v>
      </c>
      <c r="B49" s="29" t="s">
        <v>90</v>
      </c>
      <c r="C49" s="29" t="s">
        <v>243</v>
      </c>
      <c r="D49" s="25" t="s">
        <v>47</v>
      </c>
      <c r="E49" s="30" t="s">
        <v>244</v>
      </c>
      <c r="F49" s="31" t="s">
        <v>105</v>
      </c>
      <c r="G49" s="32">
        <v>1</v>
      </c>
      <c r="H49" s="33">
        <v>0</v>
      </c>
      <c r="I49" s="33">
        <f>ROUND(ROUND(H49,2)*ROUND(G49,3),2)</f>
        <v>0</v>
      </c>
      <c r="O49">
        <f>(I49*21)/100</f>
        <v>0</v>
      </c>
      <c r="P49" t="s">
        <v>23</v>
      </c>
    </row>
    <row r="50" spans="1:18" x14ac:dyDescent="0.2">
      <c r="A50" s="34" t="s">
        <v>50</v>
      </c>
      <c r="E50" s="35" t="s">
        <v>47</v>
      </c>
    </row>
    <row r="51" spans="1:18" ht="76.5" x14ac:dyDescent="0.2">
      <c r="A51" s="36" t="s">
        <v>51</v>
      </c>
      <c r="E51" s="37" t="s">
        <v>245</v>
      </c>
    </row>
    <row r="52" spans="1:18" ht="51" x14ac:dyDescent="0.2">
      <c r="A52" t="s">
        <v>53</v>
      </c>
      <c r="E52" s="35" t="s">
        <v>246</v>
      </c>
    </row>
    <row r="53" spans="1:18" ht="12.75" customHeight="1" x14ac:dyDescent="0.2">
      <c r="A53" s="12" t="s">
        <v>43</v>
      </c>
      <c r="B53" s="12"/>
      <c r="C53" s="40" t="s">
        <v>29</v>
      </c>
      <c r="D53" s="12"/>
      <c r="E53" s="27" t="s">
        <v>116</v>
      </c>
      <c r="F53" s="12"/>
      <c r="G53" s="12"/>
      <c r="H53" s="12"/>
      <c r="I53" s="41">
        <f>0+Q53</f>
        <v>0</v>
      </c>
      <c r="O53">
        <f>0+R53</f>
        <v>0</v>
      </c>
      <c r="Q53">
        <f>0+I54+I58+I62+I66+I70+I74+I78+I82+I86+I90+I94+I98+I102+I106+I110+I114+I118+I122+I126+I130+I134+I138+I142</f>
        <v>0</v>
      </c>
      <c r="R53">
        <f>0+O54+O58+O62+O66+O70+O74+O78+O82+O86+O90+O94+O98+O102+O106+O110+O114+O118+O122+O126+O130+O134+O138+O142</f>
        <v>0</v>
      </c>
    </row>
    <row r="54" spans="1:18" x14ac:dyDescent="0.2">
      <c r="A54" s="25" t="s">
        <v>45</v>
      </c>
      <c r="B54" s="29" t="s">
        <v>93</v>
      </c>
      <c r="C54" s="29" t="s">
        <v>247</v>
      </c>
      <c r="D54" s="25" t="s">
        <v>47</v>
      </c>
      <c r="E54" s="30" t="s">
        <v>248</v>
      </c>
      <c r="F54" s="31" t="s">
        <v>125</v>
      </c>
      <c r="G54" s="32">
        <v>2583.6</v>
      </c>
      <c r="H54" s="33">
        <v>0</v>
      </c>
      <c r="I54" s="33">
        <f>ROUND(ROUND(H54,2)*ROUND(G54,3),2)</f>
        <v>0</v>
      </c>
      <c r="O54">
        <f>(I54*21)/100</f>
        <v>0</v>
      </c>
      <c r="P54" t="s">
        <v>23</v>
      </c>
    </row>
    <row r="55" spans="1:18" x14ac:dyDescent="0.2">
      <c r="A55" s="34" t="s">
        <v>50</v>
      </c>
      <c r="E55" s="35" t="s">
        <v>47</v>
      </c>
    </row>
    <row r="56" spans="1:18" ht="76.5" x14ac:dyDescent="0.2">
      <c r="A56" s="36" t="s">
        <v>51</v>
      </c>
      <c r="E56" s="37" t="s">
        <v>249</v>
      </c>
    </row>
    <row r="57" spans="1:18" x14ac:dyDescent="0.2">
      <c r="A57" t="s">
        <v>53</v>
      </c>
      <c r="E57" s="35" t="s">
        <v>250</v>
      </c>
    </row>
    <row r="58" spans="1:18" x14ac:dyDescent="0.2">
      <c r="A58" s="25" t="s">
        <v>45</v>
      </c>
      <c r="B58" s="29" t="s">
        <v>98</v>
      </c>
      <c r="C58" s="29" t="s">
        <v>251</v>
      </c>
      <c r="D58" s="25" t="s">
        <v>61</v>
      </c>
      <c r="E58" s="30" t="s">
        <v>252</v>
      </c>
      <c r="F58" s="31" t="s">
        <v>125</v>
      </c>
      <c r="G58" s="32">
        <v>1953.6</v>
      </c>
      <c r="H58" s="33">
        <v>0</v>
      </c>
      <c r="I58" s="33">
        <f>ROUND(ROUND(H58,2)*ROUND(G58,3),2)</f>
        <v>0</v>
      </c>
      <c r="O58">
        <f>(I58*21)/100</f>
        <v>0</v>
      </c>
      <c r="P58" t="s">
        <v>23</v>
      </c>
    </row>
    <row r="59" spans="1:18" ht="38.25" x14ac:dyDescent="0.2">
      <c r="A59" s="34" t="s">
        <v>50</v>
      </c>
      <c r="E59" s="35" t="s">
        <v>253</v>
      </c>
    </row>
    <row r="60" spans="1:18" ht="76.5" x14ac:dyDescent="0.2">
      <c r="A60" s="36" t="s">
        <v>51</v>
      </c>
      <c r="E60" s="37" t="s">
        <v>254</v>
      </c>
    </row>
    <row r="61" spans="1:18" ht="38.25" x14ac:dyDescent="0.2">
      <c r="A61" t="s">
        <v>53</v>
      </c>
      <c r="E61" s="35" t="s">
        <v>255</v>
      </c>
    </row>
    <row r="62" spans="1:18" x14ac:dyDescent="0.2">
      <c r="A62" s="25" t="s">
        <v>45</v>
      </c>
      <c r="B62" s="29" t="s">
        <v>103</v>
      </c>
      <c r="C62" s="29" t="s">
        <v>256</v>
      </c>
      <c r="D62" s="25" t="s">
        <v>47</v>
      </c>
      <c r="E62" s="30" t="s">
        <v>257</v>
      </c>
      <c r="F62" s="31" t="s">
        <v>105</v>
      </c>
      <c r="G62" s="32">
        <v>2</v>
      </c>
      <c r="H62" s="33">
        <v>0</v>
      </c>
      <c r="I62" s="33">
        <f>ROUND(ROUND(H62,2)*ROUND(G62,3),2)</f>
        <v>0</v>
      </c>
      <c r="O62">
        <f>(I62*21)/100</f>
        <v>0</v>
      </c>
      <c r="P62" t="s">
        <v>23</v>
      </c>
    </row>
    <row r="63" spans="1:18" x14ac:dyDescent="0.2">
      <c r="A63" s="34" t="s">
        <v>50</v>
      </c>
      <c r="E63" s="35" t="s">
        <v>47</v>
      </c>
    </row>
    <row r="64" spans="1:18" ht="102" x14ac:dyDescent="0.2">
      <c r="A64" s="36" t="s">
        <v>51</v>
      </c>
      <c r="E64" s="37" t="s">
        <v>258</v>
      </c>
    </row>
    <row r="65" spans="1:16" ht="165.75" x14ac:dyDescent="0.2">
      <c r="A65" t="s">
        <v>53</v>
      </c>
      <c r="E65" s="35" t="s">
        <v>259</v>
      </c>
    </row>
    <row r="66" spans="1:16" x14ac:dyDescent="0.2">
      <c r="A66" s="25" t="s">
        <v>45</v>
      </c>
      <c r="B66" s="29" t="s">
        <v>108</v>
      </c>
      <c r="C66" s="29" t="s">
        <v>260</v>
      </c>
      <c r="D66" s="25" t="s">
        <v>47</v>
      </c>
      <c r="E66" s="30" t="s">
        <v>261</v>
      </c>
      <c r="F66" s="31" t="s">
        <v>119</v>
      </c>
      <c r="G66" s="32">
        <v>278.29500000000002</v>
      </c>
      <c r="H66" s="33">
        <v>0</v>
      </c>
      <c r="I66" s="33">
        <f>ROUND(ROUND(H66,2)*ROUND(G66,3),2)</f>
        <v>0</v>
      </c>
      <c r="O66">
        <f>(I66*21)/100</f>
        <v>0</v>
      </c>
      <c r="P66" t="s">
        <v>23</v>
      </c>
    </row>
    <row r="67" spans="1:16" x14ac:dyDescent="0.2">
      <c r="A67" s="34" t="s">
        <v>50</v>
      </c>
      <c r="E67" s="35" t="s">
        <v>47</v>
      </c>
    </row>
    <row r="68" spans="1:16" ht="102" x14ac:dyDescent="0.2">
      <c r="A68" s="36" t="s">
        <v>51</v>
      </c>
      <c r="E68" s="37" t="s">
        <v>262</v>
      </c>
    </row>
    <row r="69" spans="1:16" ht="63.75" x14ac:dyDescent="0.2">
      <c r="A69" t="s">
        <v>53</v>
      </c>
      <c r="E69" s="35" t="s">
        <v>121</v>
      </c>
    </row>
    <row r="70" spans="1:16" x14ac:dyDescent="0.2">
      <c r="A70" s="25" t="s">
        <v>45</v>
      </c>
      <c r="B70" s="29" t="s">
        <v>172</v>
      </c>
      <c r="C70" s="29" t="s">
        <v>263</v>
      </c>
      <c r="D70" s="25" t="s">
        <v>47</v>
      </c>
      <c r="E70" s="30" t="s">
        <v>264</v>
      </c>
      <c r="F70" s="31" t="s">
        <v>119</v>
      </c>
      <c r="G70" s="32">
        <v>10.199999999999999</v>
      </c>
      <c r="H70" s="33">
        <v>0</v>
      </c>
      <c r="I70" s="33">
        <f>ROUND(ROUND(H70,2)*ROUND(G70,3),2)</f>
        <v>0</v>
      </c>
      <c r="O70">
        <f>(I70*21)/100</f>
        <v>0</v>
      </c>
      <c r="P70" t="s">
        <v>23</v>
      </c>
    </row>
    <row r="71" spans="1:16" x14ac:dyDescent="0.2">
      <c r="A71" s="34" t="s">
        <v>50</v>
      </c>
      <c r="E71" s="35" t="s">
        <v>47</v>
      </c>
    </row>
    <row r="72" spans="1:16" ht="76.5" x14ac:dyDescent="0.2">
      <c r="A72" s="36" t="s">
        <v>51</v>
      </c>
      <c r="E72" s="37" t="s">
        <v>265</v>
      </c>
    </row>
    <row r="73" spans="1:16" ht="63.75" x14ac:dyDescent="0.2">
      <c r="A73" t="s">
        <v>53</v>
      </c>
      <c r="E73" s="35" t="s">
        <v>121</v>
      </c>
    </row>
    <row r="74" spans="1:16" ht="25.5" x14ac:dyDescent="0.2">
      <c r="A74" s="25" t="s">
        <v>45</v>
      </c>
      <c r="B74" s="29" t="s">
        <v>176</v>
      </c>
      <c r="C74" s="29" t="s">
        <v>266</v>
      </c>
      <c r="D74" s="25" t="s">
        <v>47</v>
      </c>
      <c r="E74" s="30" t="s">
        <v>267</v>
      </c>
      <c r="F74" s="31" t="s">
        <v>119</v>
      </c>
      <c r="G74" s="32">
        <v>888.72</v>
      </c>
      <c r="H74" s="33">
        <v>0</v>
      </c>
      <c r="I74" s="33">
        <f>ROUND(ROUND(H74,2)*ROUND(G74,3),2)</f>
        <v>0</v>
      </c>
      <c r="O74">
        <f>(I74*21)/100</f>
        <v>0</v>
      </c>
      <c r="P74" t="s">
        <v>23</v>
      </c>
    </row>
    <row r="75" spans="1:16" x14ac:dyDescent="0.2">
      <c r="A75" s="34" t="s">
        <v>50</v>
      </c>
      <c r="E75" s="35" t="s">
        <v>47</v>
      </c>
    </row>
    <row r="76" spans="1:16" ht="114.75" x14ac:dyDescent="0.2">
      <c r="A76" s="36" t="s">
        <v>51</v>
      </c>
      <c r="E76" s="37" t="s">
        <v>268</v>
      </c>
    </row>
    <row r="77" spans="1:16" ht="63.75" x14ac:dyDescent="0.2">
      <c r="A77" t="s">
        <v>53</v>
      </c>
      <c r="E77" s="35" t="s">
        <v>121</v>
      </c>
    </row>
    <row r="78" spans="1:16" x14ac:dyDescent="0.2">
      <c r="A78" s="25" t="s">
        <v>45</v>
      </c>
      <c r="B78" s="29" t="s">
        <v>181</v>
      </c>
      <c r="C78" s="29" t="s">
        <v>117</v>
      </c>
      <c r="D78" s="25" t="s">
        <v>47</v>
      </c>
      <c r="E78" s="30" t="s">
        <v>118</v>
      </c>
      <c r="F78" s="31" t="s">
        <v>119</v>
      </c>
      <c r="G78" s="32">
        <v>214.95</v>
      </c>
      <c r="H78" s="33">
        <v>0</v>
      </c>
      <c r="I78" s="33">
        <f>ROUND(ROUND(H78,2)*ROUND(G78,3),2)</f>
        <v>0</v>
      </c>
      <c r="O78">
        <f>(I78*21)/100</f>
        <v>0</v>
      </c>
      <c r="P78" t="s">
        <v>23</v>
      </c>
    </row>
    <row r="79" spans="1:16" x14ac:dyDescent="0.2">
      <c r="A79" s="34" t="s">
        <v>50</v>
      </c>
      <c r="E79" s="35" t="s">
        <v>47</v>
      </c>
    </row>
    <row r="80" spans="1:16" ht="178.5" x14ac:dyDescent="0.2">
      <c r="A80" s="36" t="s">
        <v>51</v>
      </c>
      <c r="E80" s="37" t="s">
        <v>269</v>
      </c>
    </row>
    <row r="81" spans="1:16" ht="63.75" x14ac:dyDescent="0.2">
      <c r="A81" t="s">
        <v>53</v>
      </c>
      <c r="E81" s="35" t="s">
        <v>121</v>
      </c>
    </row>
    <row r="82" spans="1:16" x14ac:dyDescent="0.2">
      <c r="A82" s="25" t="s">
        <v>45</v>
      </c>
      <c r="B82" s="29" t="s">
        <v>185</v>
      </c>
      <c r="C82" s="29" t="s">
        <v>270</v>
      </c>
      <c r="D82" s="25" t="s">
        <v>47</v>
      </c>
      <c r="E82" s="30" t="s">
        <v>271</v>
      </c>
      <c r="F82" s="31" t="s">
        <v>119</v>
      </c>
      <c r="G82" s="32">
        <v>234.96</v>
      </c>
      <c r="H82" s="33">
        <v>0</v>
      </c>
      <c r="I82" s="33">
        <f>ROUND(ROUND(H82,2)*ROUND(G82,3),2)</f>
        <v>0</v>
      </c>
      <c r="O82">
        <f>(I82*21)/100</f>
        <v>0</v>
      </c>
      <c r="P82" t="s">
        <v>23</v>
      </c>
    </row>
    <row r="83" spans="1:16" x14ac:dyDescent="0.2">
      <c r="A83" s="34" t="s">
        <v>50</v>
      </c>
      <c r="E83" s="35" t="s">
        <v>47</v>
      </c>
    </row>
    <row r="84" spans="1:16" ht="102" x14ac:dyDescent="0.2">
      <c r="A84" s="36" t="s">
        <v>51</v>
      </c>
      <c r="E84" s="37" t="s">
        <v>272</v>
      </c>
    </row>
    <row r="85" spans="1:16" ht="38.25" x14ac:dyDescent="0.2">
      <c r="A85" t="s">
        <v>53</v>
      </c>
      <c r="E85" s="35" t="s">
        <v>273</v>
      </c>
    </row>
    <row r="86" spans="1:16" x14ac:dyDescent="0.2">
      <c r="A86" s="25" t="s">
        <v>45</v>
      </c>
      <c r="B86" s="29" t="s">
        <v>188</v>
      </c>
      <c r="C86" s="29" t="s">
        <v>274</v>
      </c>
      <c r="D86" s="25" t="s">
        <v>47</v>
      </c>
      <c r="E86" s="30" t="s">
        <v>275</v>
      </c>
      <c r="F86" s="31" t="s">
        <v>119</v>
      </c>
      <c r="G86" s="32">
        <v>92</v>
      </c>
      <c r="H86" s="33">
        <v>0</v>
      </c>
      <c r="I86" s="33">
        <f>ROUND(ROUND(H86,2)*ROUND(G86,3),2)</f>
        <v>0</v>
      </c>
      <c r="O86">
        <f>(I86*21)/100</f>
        <v>0</v>
      </c>
      <c r="P86" t="s">
        <v>23</v>
      </c>
    </row>
    <row r="87" spans="1:16" x14ac:dyDescent="0.2">
      <c r="A87" s="34" t="s">
        <v>50</v>
      </c>
      <c r="E87" s="35" t="s">
        <v>47</v>
      </c>
    </row>
    <row r="88" spans="1:16" ht="89.25" x14ac:dyDescent="0.2">
      <c r="A88" s="36" t="s">
        <v>51</v>
      </c>
      <c r="E88" s="37" t="s">
        <v>276</v>
      </c>
    </row>
    <row r="89" spans="1:16" ht="369.75" x14ac:dyDescent="0.2">
      <c r="A89" t="s">
        <v>53</v>
      </c>
      <c r="E89" s="35" t="s">
        <v>277</v>
      </c>
    </row>
    <row r="90" spans="1:16" x14ac:dyDescent="0.2">
      <c r="A90" s="25" t="s">
        <v>45</v>
      </c>
      <c r="B90" s="29" t="s">
        <v>191</v>
      </c>
      <c r="C90" s="29" t="s">
        <v>278</v>
      </c>
      <c r="D90" s="25" t="s">
        <v>47</v>
      </c>
      <c r="E90" s="30" t="s">
        <v>279</v>
      </c>
      <c r="F90" s="31" t="s">
        <v>119</v>
      </c>
      <c r="G90" s="32">
        <v>314.63</v>
      </c>
      <c r="H90" s="33">
        <v>0</v>
      </c>
      <c r="I90" s="33">
        <f>ROUND(ROUND(H90,2)*ROUND(G90,3),2)</f>
        <v>0</v>
      </c>
      <c r="O90">
        <f>(I90*21)/100</f>
        <v>0</v>
      </c>
      <c r="P90" t="s">
        <v>23</v>
      </c>
    </row>
    <row r="91" spans="1:16" x14ac:dyDescent="0.2">
      <c r="A91" s="34" t="s">
        <v>50</v>
      </c>
      <c r="E91" s="35" t="s">
        <v>47</v>
      </c>
    </row>
    <row r="92" spans="1:16" ht="89.25" x14ac:dyDescent="0.2">
      <c r="A92" s="36" t="s">
        <v>51</v>
      </c>
      <c r="E92" s="37" t="s">
        <v>280</v>
      </c>
    </row>
    <row r="93" spans="1:16" ht="306" x14ac:dyDescent="0.2">
      <c r="A93" t="s">
        <v>53</v>
      </c>
      <c r="E93" s="35" t="s">
        <v>281</v>
      </c>
    </row>
    <row r="94" spans="1:16" x14ac:dyDescent="0.2">
      <c r="A94" s="25" t="s">
        <v>45</v>
      </c>
      <c r="B94" s="29" t="s">
        <v>195</v>
      </c>
      <c r="C94" s="29" t="s">
        <v>282</v>
      </c>
      <c r="D94" s="25" t="s">
        <v>47</v>
      </c>
      <c r="E94" s="30" t="s">
        <v>283</v>
      </c>
      <c r="F94" s="31" t="s">
        <v>119</v>
      </c>
      <c r="G94" s="32">
        <v>90.3</v>
      </c>
      <c r="H94" s="33">
        <v>0</v>
      </c>
      <c r="I94" s="33">
        <f>ROUND(ROUND(H94,2)*ROUND(G94,3),2)</f>
        <v>0</v>
      </c>
      <c r="O94">
        <f>(I94*21)/100</f>
        <v>0</v>
      </c>
      <c r="P94" t="s">
        <v>23</v>
      </c>
    </row>
    <row r="95" spans="1:16" x14ac:dyDescent="0.2">
      <c r="A95" s="34" t="s">
        <v>50</v>
      </c>
      <c r="E95" s="35" t="s">
        <v>47</v>
      </c>
    </row>
    <row r="96" spans="1:16" ht="114.75" x14ac:dyDescent="0.2">
      <c r="A96" s="36" t="s">
        <v>51</v>
      </c>
      <c r="E96" s="37" t="s">
        <v>284</v>
      </c>
    </row>
    <row r="97" spans="1:16" ht="25.5" x14ac:dyDescent="0.2">
      <c r="A97" t="s">
        <v>53</v>
      </c>
      <c r="E97" s="35" t="s">
        <v>285</v>
      </c>
    </row>
    <row r="98" spans="1:16" x14ac:dyDescent="0.2">
      <c r="A98" s="25" t="s">
        <v>45</v>
      </c>
      <c r="B98" s="29" t="s">
        <v>198</v>
      </c>
      <c r="C98" s="29" t="s">
        <v>286</v>
      </c>
      <c r="D98" s="25" t="s">
        <v>47</v>
      </c>
      <c r="E98" s="30" t="s">
        <v>287</v>
      </c>
      <c r="F98" s="31" t="s">
        <v>119</v>
      </c>
      <c r="G98" s="32">
        <v>15.228</v>
      </c>
      <c r="H98" s="33">
        <v>0</v>
      </c>
      <c r="I98" s="33">
        <f>ROUND(ROUND(H98,2)*ROUND(G98,3),2)</f>
        <v>0</v>
      </c>
      <c r="O98">
        <f>(I98*21)/100</f>
        <v>0</v>
      </c>
      <c r="P98" t="s">
        <v>23</v>
      </c>
    </row>
    <row r="99" spans="1:16" x14ac:dyDescent="0.2">
      <c r="A99" s="34" t="s">
        <v>50</v>
      </c>
      <c r="E99" s="35" t="s">
        <v>47</v>
      </c>
    </row>
    <row r="100" spans="1:16" ht="89.25" x14ac:dyDescent="0.2">
      <c r="A100" s="36" t="s">
        <v>51</v>
      </c>
      <c r="E100" s="37" t="s">
        <v>288</v>
      </c>
    </row>
    <row r="101" spans="1:16" ht="25.5" x14ac:dyDescent="0.2">
      <c r="A101" t="s">
        <v>53</v>
      </c>
      <c r="E101" s="35" t="s">
        <v>285</v>
      </c>
    </row>
    <row r="102" spans="1:16" x14ac:dyDescent="0.2">
      <c r="A102" s="25" t="s">
        <v>45</v>
      </c>
      <c r="B102" s="29" t="s">
        <v>202</v>
      </c>
      <c r="C102" s="29" t="s">
        <v>289</v>
      </c>
      <c r="D102" s="25" t="s">
        <v>47</v>
      </c>
      <c r="E102" s="30" t="s">
        <v>290</v>
      </c>
      <c r="F102" s="31" t="s">
        <v>119</v>
      </c>
      <c r="G102" s="32">
        <v>690.721</v>
      </c>
      <c r="H102" s="33">
        <v>0</v>
      </c>
      <c r="I102" s="33">
        <f>ROUND(ROUND(H102,2)*ROUND(G102,3),2)</f>
        <v>0</v>
      </c>
      <c r="O102">
        <f>(I102*21)/100</f>
        <v>0</v>
      </c>
      <c r="P102" t="s">
        <v>23</v>
      </c>
    </row>
    <row r="103" spans="1:16" x14ac:dyDescent="0.2">
      <c r="A103" s="34" t="s">
        <v>50</v>
      </c>
      <c r="E103" s="35" t="s">
        <v>47</v>
      </c>
    </row>
    <row r="104" spans="1:16" ht="153" x14ac:dyDescent="0.2">
      <c r="A104" s="36" t="s">
        <v>51</v>
      </c>
      <c r="E104" s="37" t="s">
        <v>291</v>
      </c>
    </row>
    <row r="105" spans="1:16" ht="318.75" x14ac:dyDescent="0.2">
      <c r="A105" t="s">
        <v>53</v>
      </c>
      <c r="E105" s="35" t="s">
        <v>292</v>
      </c>
    </row>
    <row r="106" spans="1:16" x14ac:dyDescent="0.2">
      <c r="A106" s="25" t="s">
        <v>45</v>
      </c>
      <c r="B106" s="29" t="s">
        <v>206</v>
      </c>
      <c r="C106" s="29" t="s">
        <v>293</v>
      </c>
      <c r="D106" s="25" t="s">
        <v>47</v>
      </c>
      <c r="E106" s="30" t="s">
        <v>294</v>
      </c>
      <c r="F106" s="31" t="s">
        <v>119</v>
      </c>
      <c r="G106" s="32">
        <v>179.54</v>
      </c>
      <c r="H106" s="33">
        <v>0</v>
      </c>
      <c r="I106" s="33">
        <f>ROUND(ROUND(H106,2)*ROUND(G106,3),2)</f>
        <v>0</v>
      </c>
      <c r="O106">
        <f>(I106*21)/100</f>
        <v>0</v>
      </c>
      <c r="P106" t="s">
        <v>23</v>
      </c>
    </row>
    <row r="107" spans="1:16" x14ac:dyDescent="0.2">
      <c r="A107" s="34" t="s">
        <v>50</v>
      </c>
      <c r="E107" s="35" t="s">
        <v>47</v>
      </c>
    </row>
    <row r="108" spans="1:16" ht="255" x14ac:dyDescent="0.2">
      <c r="A108" s="36" t="s">
        <v>51</v>
      </c>
      <c r="E108" s="37" t="s">
        <v>295</v>
      </c>
    </row>
    <row r="109" spans="1:16" ht="318.75" x14ac:dyDescent="0.2">
      <c r="A109" t="s">
        <v>53</v>
      </c>
      <c r="E109" s="35" t="s">
        <v>292</v>
      </c>
    </row>
    <row r="110" spans="1:16" x14ac:dyDescent="0.2">
      <c r="A110" s="25" t="s">
        <v>45</v>
      </c>
      <c r="B110" s="29" t="s">
        <v>209</v>
      </c>
      <c r="C110" s="29" t="s">
        <v>296</v>
      </c>
      <c r="D110" s="25" t="s">
        <v>47</v>
      </c>
      <c r="E110" s="30" t="s">
        <v>297</v>
      </c>
      <c r="F110" s="31" t="s">
        <v>119</v>
      </c>
      <c r="G110" s="32">
        <v>1302.6600000000001</v>
      </c>
      <c r="H110" s="33">
        <v>0</v>
      </c>
      <c r="I110" s="33">
        <f>ROUND(ROUND(H110,2)*ROUND(G110,3),2)</f>
        <v>0</v>
      </c>
      <c r="O110">
        <f>(I110*21)/100</f>
        <v>0</v>
      </c>
      <c r="P110" t="s">
        <v>23</v>
      </c>
    </row>
    <row r="111" spans="1:16" ht="25.5" x14ac:dyDescent="0.2">
      <c r="A111" s="34" t="s">
        <v>50</v>
      </c>
      <c r="E111" s="35" t="s">
        <v>298</v>
      </c>
    </row>
    <row r="112" spans="1:16" ht="89.25" x14ac:dyDescent="0.2">
      <c r="A112" s="36" t="s">
        <v>51</v>
      </c>
      <c r="E112" s="37" t="s">
        <v>299</v>
      </c>
    </row>
    <row r="113" spans="1:16" ht="191.25" x14ac:dyDescent="0.2">
      <c r="A113" t="s">
        <v>53</v>
      </c>
      <c r="E113" s="35" t="s">
        <v>300</v>
      </c>
    </row>
    <row r="114" spans="1:16" x14ac:dyDescent="0.2">
      <c r="A114" s="25" t="s">
        <v>45</v>
      </c>
      <c r="B114" s="29" t="s">
        <v>301</v>
      </c>
      <c r="C114" s="29" t="s">
        <v>302</v>
      </c>
      <c r="D114" s="25" t="s">
        <v>47</v>
      </c>
      <c r="E114" s="30" t="s">
        <v>303</v>
      </c>
      <c r="F114" s="31" t="s">
        <v>119</v>
      </c>
      <c r="G114" s="32">
        <v>355.31299999999999</v>
      </c>
      <c r="H114" s="33">
        <v>0</v>
      </c>
      <c r="I114" s="33">
        <f>ROUND(ROUND(H114,2)*ROUND(G114,3),2)</f>
        <v>0</v>
      </c>
      <c r="O114">
        <f>(I114*21)/100</f>
        <v>0</v>
      </c>
      <c r="P114" t="s">
        <v>23</v>
      </c>
    </row>
    <row r="115" spans="1:16" x14ac:dyDescent="0.2">
      <c r="A115" s="34" t="s">
        <v>50</v>
      </c>
      <c r="E115" s="35" t="s">
        <v>47</v>
      </c>
    </row>
    <row r="116" spans="1:16" ht="165.75" x14ac:dyDescent="0.2">
      <c r="A116" s="36" t="s">
        <v>51</v>
      </c>
      <c r="E116" s="37" t="s">
        <v>304</v>
      </c>
    </row>
    <row r="117" spans="1:16" ht="280.5" x14ac:dyDescent="0.2">
      <c r="A117" t="s">
        <v>53</v>
      </c>
      <c r="E117" s="35" t="s">
        <v>305</v>
      </c>
    </row>
    <row r="118" spans="1:16" x14ac:dyDescent="0.2">
      <c r="A118" s="25" t="s">
        <v>45</v>
      </c>
      <c r="B118" s="29" t="s">
        <v>306</v>
      </c>
      <c r="C118" s="29" t="s">
        <v>307</v>
      </c>
      <c r="D118" s="25" t="s">
        <v>47</v>
      </c>
      <c r="E118" s="30" t="s">
        <v>308</v>
      </c>
      <c r="F118" s="31" t="s">
        <v>119</v>
      </c>
      <c r="G118" s="32">
        <v>101.02500000000001</v>
      </c>
      <c r="H118" s="33">
        <v>0</v>
      </c>
      <c r="I118" s="33">
        <f>ROUND(ROUND(H118,2)*ROUND(G118,3),2)</f>
        <v>0</v>
      </c>
      <c r="O118">
        <f>(I118*21)/100</f>
        <v>0</v>
      </c>
      <c r="P118" t="s">
        <v>23</v>
      </c>
    </row>
    <row r="119" spans="1:16" x14ac:dyDescent="0.2">
      <c r="A119" s="34" t="s">
        <v>50</v>
      </c>
      <c r="E119" s="35" t="s">
        <v>309</v>
      </c>
    </row>
    <row r="120" spans="1:16" ht="102" x14ac:dyDescent="0.2">
      <c r="A120" s="36" t="s">
        <v>51</v>
      </c>
      <c r="E120" s="37" t="s">
        <v>310</v>
      </c>
    </row>
    <row r="121" spans="1:16" ht="229.5" x14ac:dyDescent="0.2">
      <c r="A121" t="s">
        <v>53</v>
      </c>
      <c r="E121" s="35" t="s">
        <v>311</v>
      </c>
    </row>
    <row r="122" spans="1:16" x14ac:dyDescent="0.2">
      <c r="A122" s="25" t="s">
        <v>45</v>
      </c>
      <c r="B122" s="29" t="s">
        <v>312</v>
      </c>
      <c r="C122" s="29" t="s">
        <v>313</v>
      </c>
      <c r="D122" s="25" t="s">
        <v>47</v>
      </c>
      <c r="E122" s="30" t="s">
        <v>314</v>
      </c>
      <c r="F122" s="31" t="s">
        <v>119</v>
      </c>
      <c r="G122" s="32">
        <v>66.14</v>
      </c>
      <c r="H122" s="33">
        <v>0</v>
      </c>
      <c r="I122" s="33">
        <f>ROUND(ROUND(H122,2)*ROUND(G122,3),2)</f>
        <v>0</v>
      </c>
      <c r="O122">
        <f>(I122*21)/100</f>
        <v>0</v>
      </c>
      <c r="P122" t="s">
        <v>23</v>
      </c>
    </row>
    <row r="123" spans="1:16" x14ac:dyDescent="0.2">
      <c r="A123" s="34" t="s">
        <v>50</v>
      </c>
      <c r="E123" s="35" t="s">
        <v>47</v>
      </c>
    </row>
    <row r="124" spans="1:16" ht="102" x14ac:dyDescent="0.2">
      <c r="A124" s="36" t="s">
        <v>51</v>
      </c>
      <c r="E124" s="37" t="s">
        <v>315</v>
      </c>
    </row>
    <row r="125" spans="1:16" ht="229.5" x14ac:dyDescent="0.2">
      <c r="A125" t="s">
        <v>53</v>
      </c>
      <c r="E125" s="35" t="s">
        <v>316</v>
      </c>
    </row>
    <row r="126" spans="1:16" x14ac:dyDescent="0.2">
      <c r="A126" s="25" t="s">
        <v>45</v>
      </c>
      <c r="B126" s="29" t="s">
        <v>317</v>
      </c>
      <c r="C126" s="29" t="s">
        <v>318</v>
      </c>
      <c r="D126" s="25" t="s">
        <v>47</v>
      </c>
      <c r="E126" s="30" t="s">
        <v>319</v>
      </c>
      <c r="F126" s="31" t="s">
        <v>125</v>
      </c>
      <c r="G126" s="32">
        <v>2226</v>
      </c>
      <c r="H126" s="33">
        <v>0</v>
      </c>
      <c r="I126" s="33">
        <f>ROUND(ROUND(H126,2)*ROUND(G126,3),2)</f>
        <v>0</v>
      </c>
      <c r="O126">
        <f>(I126*21)/100</f>
        <v>0</v>
      </c>
      <c r="P126" t="s">
        <v>23</v>
      </c>
    </row>
    <row r="127" spans="1:16" x14ac:dyDescent="0.2">
      <c r="A127" s="34" t="s">
        <v>50</v>
      </c>
      <c r="E127" s="35" t="s">
        <v>47</v>
      </c>
    </row>
    <row r="128" spans="1:16" ht="51" x14ac:dyDescent="0.2">
      <c r="A128" s="36" t="s">
        <v>51</v>
      </c>
      <c r="E128" s="37" t="s">
        <v>320</v>
      </c>
    </row>
    <row r="129" spans="1:16" ht="25.5" x14ac:dyDescent="0.2">
      <c r="A129" t="s">
        <v>53</v>
      </c>
      <c r="E129" s="35" t="s">
        <v>321</v>
      </c>
    </row>
    <row r="130" spans="1:16" x14ac:dyDescent="0.2">
      <c r="A130" s="25" t="s">
        <v>45</v>
      </c>
      <c r="B130" s="29" t="s">
        <v>322</v>
      </c>
      <c r="C130" s="29" t="s">
        <v>323</v>
      </c>
      <c r="D130" s="25" t="s">
        <v>47</v>
      </c>
      <c r="E130" s="30" t="s">
        <v>324</v>
      </c>
      <c r="F130" s="31" t="s">
        <v>125</v>
      </c>
      <c r="G130" s="32">
        <v>1068</v>
      </c>
      <c r="H130" s="33">
        <v>0</v>
      </c>
      <c r="I130" s="33">
        <f>ROUND(ROUND(H130,2)*ROUND(G130,3),2)</f>
        <v>0</v>
      </c>
      <c r="O130">
        <f>(I130*21)/100</f>
        <v>0</v>
      </c>
      <c r="P130" t="s">
        <v>23</v>
      </c>
    </row>
    <row r="131" spans="1:16" x14ac:dyDescent="0.2">
      <c r="A131" s="34" t="s">
        <v>50</v>
      </c>
      <c r="E131" s="35" t="s">
        <v>47</v>
      </c>
    </row>
    <row r="132" spans="1:16" ht="63.75" x14ac:dyDescent="0.2">
      <c r="A132" s="36" t="s">
        <v>51</v>
      </c>
      <c r="E132" s="37" t="s">
        <v>325</v>
      </c>
    </row>
    <row r="133" spans="1:16" x14ac:dyDescent="0.2">
      <c r="A133" t="s">
        <v>53</v>
      </c>
      <c r="E133" s="35" t="s">
        <v>326</v>
      </c>
    </row>
    <row r="134" spans="1:16" x14ac:dyDescent="0.2">
      <c r="A134" s="25" t="s">
        <v>45</v>
      </c>
      <c r="B134" s="29" t="s">
        <v>327</v>
      </c>
      <c r="C134" s="29" t="s">
        <v>328</v>
      </c>
      <c r="D134" s="25" t="s">
        <v>47</v>
      </c>
      <c r="E134" s="30" t="s">
        <v>329</v>
      </c>
      <c r="F134" s="31" t="s">
        <v>125</v>
      </c>
      <c r="G134" s="32">
        <v>1068</v>
      </c>
      <c r="H134" s="33">
        <v>0</v>
      </c>
      <c r="I134" s="33">
        <f>ROUND(ROUND(H134,2)*ROUND(G134,3),2)</f>
        <v>0</v>
      </c>
      <c r="O134">
        <f>(I134*21)/100</f>
        <v>0</v>
      </c>
      <c r="P134" t="s">
        <v>23</v>
      </c>
    </row>
    <row r="135" spans="1:16" x14ac:dyDescent="0.2">
      <c r="A135" s="34" t="s">
        <v>50</v>
      </c>
      <c r="E135" s="35" t="s">
        <v>47</v>
      </c>
    </row>
    <row r="136" spans="1:16" ht="89.25" x14ac:dyDescent="0.2">
      <c r="A136" s="36" t="s">
        <v>51</v>
      </c>
      <c r="E136" s="37" t="s">
        <v>330</v>
      </c>
    </row>
    <row r="137" spans="1:16" ht="38.25" x14ac:dyDescent="0.2">
      <c r="A137" t="s">
        <v>53</v>
      </c>
      <c r="E137" s="35" t="s">
        <v>331</v>
      </c>
    </row>
    <row r="138" spans="1:16" x14ac:dyDescent="0.2">
      <c r="A138" s="25" t="s">
        <v>45</v>
      </c>
      <c r="B138" s="29" t="s">
        <v>332</v>
      </c>
      <c r="C138" s="29" t="s">
        <v>333</v>
      </c>
      <c r="D138" s="25" t="s">
        <v>47</v>
      </c>
      <c r="E138" s="30" t="s">
        <v>334</v>
      </c>
      <c r="F138" s="31" t="s">
        <v>125</v>
      </c>
      <c r="G138" s="32">
        <v>1068</v>
      </c>
      <c r="H138" s="33">
        <v>0</v>
      </c>
      <c r="I138" s="33">
        <f>ROUND(ROUND(H138,2)*ROUND(G138,3),2)</f>
        <v>0</v>
      </c>
      <c r="O138">
        <f>(I138*21)/100</f>
        <v>0</v>
      </c>
      <c r="P138" t="s">
        <v>23</v>
      </c>
    </row>
    <row r="139" spans="1:16" x14ac:dyDescent="0.2">
      <c r="A139" s="34" t="s">
        <v>50</v>
      </c>
      <c r="E139" s="35" t="s">
        <v>47</v>
      </c>
    </row>
    <row r="140" spans="1:16" ht="63.75" x14ac:dyDescent="0.2">
      <c r="A140" s="36" t="s">
        <v>51</v>
      </c>
      <c r="E140" s="37" t="s">
        <v>325</v>
      </c>
    </row>
    <row r="141" spans="1:16" ht="25.5" x14ac:dyDescent="0.2">
      <c r="A141" t="s">
        <v>53</v>
      </c>
      <c r="E141" s="35" t="s">
        <v>335</v>
      </c>
    </row>
    <row r="142" spans="1:16" x14ac:dyDescent="0.2">
      <c r="A142" s="25" t="s">
        <v>45</v>
      </c>
      <c r="B142" s="29" t="s">
        <v>336</v>
      </c>
      <c r="C142" s="29" t="s">
        <v>337</v>
      </c>
      <c r="D142" s="25" t="s">
        <v>47</v>
      </c>
      <c r="E142" s="30" t="s">
        <v>338</v>
      </c>
      <c r="F142" s="31" t="s">
        <v>125</v>
      </c>
      <c r="G142" s="32">
        <v>1068</v>
      </c>
      <c r="H142" s="33">
        <v>0</v>
      </c>
      <c r="I142" s="33">
        <f>ROUND(ROUND(H142,2)*ROUND(G142,3),2)</f>
        <v>0</v>
      </c>
      <c r="O142">
        <f>(I142*21)/100</f>
        <v>0</v>
      </c>
      <c r="P142" t="s">
        <v>23</v>
      </c>
    </row>
    <row r="143" spans="1:16" x14ac:dyDescent="0.2">
      <c r="A143" s="34" t="s">
        <v>50</v>
      </c>
      <c r="E143" s="35" t="s">
        <v>47</v>
      </c>
    </row>
    <row r="144" spans="1:16" ht="63.75" x14ac:dyDescent="0.2">
      <c r="A144" s="36" t="s">
        <v>51</v>
      </c>
      <c r="E144" s="37" t="s">
        <v>325</v>
      </c>
    </row>
    <row r="145" spans="1:18" ht="38.25" x14ac:dyDescent="0.2">
      <c r="A145" t="s">
        <v>53</v>
      </c>
      <c r="E145" s="35" t="s">
        <v>339</v>
      </c>
    </row>
    <row r="146" spans="1:18" ht="12.75" customHeight="1" x14ac:dyDescent="0.2">
      <c r="A146" s="12" t="s">
        <v>43</v>
      </c>
      <c r="B146" s="12"/>
      <c r="C146" s="40" t="s">
        <v>23</v>
      </c>
      <c r="D146" s="12"/>
      <c r="E146" s="27" t="s">
        <v>340</v>
      </c>
      <c r="F146" s="12"/>
      <c r="G146" s="12"/>
      <c r="H146" s="12"/>
      <c r="I146" s="41">
        <f>0+Q146</f>
        <v>0</v>
      </c>
      <c r="O146">
        <f>0+R146</f>
        <v>0</v>
      </c>
      <c r="Q146">
        <f>0+I147+I151+I155+I159+I163+I167+I171+I175+I179</f>
        <v>0</v>
      </c>
      <c r="R146">
        <f>0+O147+O151+O155+O159+O163+O167+O171+O175+O179</f>
        <v>0</v>
      </c>
    </row>
    <row r="147" spans="1:18" x14ac:dyDescent="0.2">
      <c r="A147" s="25" t="s">
        <v>45</v>
      </c>
      <c r="B147" s="29" t="s">
        <v>341</v>
      </c>
      <c r="C147" s="29" t="s">
        <v>342</v>
      </c>
      <c r="D147" s="25" t="s">
        <v>47</v>
      </c>
      <c r="E147" s="30" t="s">
        <v>343</v>
      </c>
      <c r="F147" s="31" t="s">
        <v>119</v>
      </c>
      <c r="G147" s="32">
        <v>1.0860000000000001</v>
      </c>
      <c r="H147" s="33">
        <v>0</v>
      </c>
      <c r="I147" s="33">
        <f>ROUND(ROUND(H147,2)*ROUND(G147,3),2)</f>
        <v>0</v>
      </c>
      <c r="O147">
        <f>(I147*21)/100</f>
        <v>0</v>
      </c>
      <c r="P147" t="s">
        <v>23</v>
      </c>
    </row>
    <row r="148" spans="1:18" x14ac:dyDescent="0.2">
      <c r="A148" s="34" t="s">
        <v>50</v>
      </c>
      <c r="E148" s="35" t="s">
        <v>47</v>
      </c>
    </row>
    <row r="149" spans="1:18" ht="51" x14ac:dyDescent="0.2">
      <c r="A149" s="36" t="s">
        <v>51</v>
      </c>
      <c r="E149" s="37" t="s">
        <v>344</v>
      </c>
    </row>
    <row r="150" spans="1:18" ht="51" x14ac:dyDescent="0.2">
      <c r="A150" t="s">
        <v>53</v>
      </c>
      <c r="E150" s="35" t="s">
        <v>345</v>
      </c>
    </row>
    <row r="151" spans="1:18" x14ac:dyDescent="0.2">
      <c r="A151" s="25" t="s">
        <v>45</v>
      </c>
      <c r="B151" s="29" t="s">
        <v>346</v>
      </c>
      <c r="C151" s="29" t="s">
        <v>347</v>
      </c>
      <c r="D151" s="25" t="s">
        <v>47</v>
      </c>
      <c r="E151" s="30" t="s">
        <v>348</v>
      </c>
      <c r="F151" s="31" t="s">
        <v>137</v>
      </c>
      <c r="G151" s="32">
        <v>84.8</v>
      </c>
      <c r="H151" s="33">
        <v>0</v>
      </c>
      <c r="I151" s="33">
        <f>ROUND(ROUND(H151,2)*ROUND(G151,3),2)</f>
        <v>0</v>
      </c>
      <c r="O151">
        <f>(I151*21)/100</f>
        <v>0</v>
      </c>
      <c r="P151" t="s">
        <v>23</v>
      </c>
    </row>
    <row r="152" spans="1:18" x14ac:dyDescent="0.2">
      <c r="A152" s="34" t="s">
        <v>50</v>
      </c>
      <c r="E152" s="35" t="s">
        <v>47</v>
      </c>
    </row>
    <row r="153" spans="1:18" ht="102" x14ac:dyDescent="0.2">
      <c r="A153" s="36" t="s">
        <v>51</v>
      </c>
      <c r="E153" s="37" t="s">
        <v>349</v>
      </c>
    </row>
    <row r="154" spans="1:18" ht="63.75" x14ac:dyDescent="0.2">
      <c r="A154" t="s">
        <v>53</v>
      </c>
      <c r="E154" s="35" t="s">
        <v>350</v>
      </c>
    </row>
    <row r="155" spans="1:18" x14ac:dyDescent="0.2">
      <c r="A155" s="25" t="s">
        <v>45</v>
      </c>
      <c r="B155" s="29" t="s">
        <v>351</v>
      </c>
      <c r="C155" s="29" t="s">
        <v>352</v>
      </c>
      <c r="D155" s="25" t="s">
        <v>61</v>
      </c>
      <c r="E155" s="30" t="s">
        <v>353</v>
      </c>
      <c r="F155" s="31" t="s">
        <v>119</v>
      </c>
      <c r="G155" s="32">
        <v>2.12</v>
      </c>
      <c r="H155" s="33">
        <v>0</v>
      </c>
      <c r="I155" s="33">
        <f>ROUND(ROUND(H155,2)*ROUND(G155,3),2)</f>
        <v>0</v>
      </c>
      <c r="O155">
        <f>(I155*21)/100</f>
        <v>0</v>
      </c>
      <c r="P155" t="s">
        <v>23</v>
      </c>
    </row>
    <row r="156" spans="1:18" x14ac:dyDescent="0.2">
      <c r="A156" s="34" t="s">
        <v>50</v>
      </c>
      <c r="E156" s="35" t="s">
        <v>47</v>
      </c>
    </row>
    <row r="157" spans="1:18" ht="114.75" x14ac:dyDescent="0.2">
      <c r="A157" s="36" t="s">
        <v>51</v>
      </c>
      <c r="E157" s="37" t="s">
        <v>354</v>
      </c>
    </row>
    <row r="158" spans="1:18" ht="89.25" x14ac:dyDescent="0.2">
      <c r="A158" t="s">
        <v>53</v>
      </c>
      <c r="E158" s="35" t="s">
        <v>355</v>
      </c>
    </row>
    <row r="159" spans="1:18" ht="25.5" x14ac:dyDescent="0.2">
      <c r="A159" s="25" t="s">
        <v>45</v>
      </c>
      <c r="B159" s="29" t="s">
        <v>356</v>
      </c>
      <c r="C159" s="29" t="s">
        <v>357</v>
      </c>
      <c r="D159" s="25" t="s">
        <v>47</v>
      </c>
      <c r="E159" s="30" t="s">
        <v>358</v>
      </c>
      <c r="F159" s="31" t="s">
        <v>105</v>
      </c>
      <c r="G159" s="32">
        <v>3646.8</v>
      </c>
      <c r="H159" s="33">
        <v>0</v>
      </c>
      <c r="I159" s="33">
        <f>ROUND(ROUND(H159,2)*ROUND(G159,3),2)</f>
        <v>0</v>
      </c>
      <c r="O159">
        <f>(I159*21)/100</f>
        <v>0</v>
      </c>
      <c r="P159" t="s">
        <v>23</v>
      </c>
    </row>
    <row r="160" spans="1:18" x14ac:dyDescent="0.2">
      <c r="A160" s="34" t="s">
        <v>50</v>
      </c>
      <c r="E160" s="35" t="s">
        <v>47</v>
      </c>
    </row>
    <row r="161" spans="1:16" ht="114.75" x14ac:dyDescent="0.2">
      <c r="A161" s="36" t="s">
        <v>51</v>
      </c>
      <c r="E161" s="37" t="s">
        <v>359</v>
      </c>
    </row>
    <row r="162" spans="1:16" ht="63.75" x14ac:dyDescent="0.2">
      <c r="A162" t="s">
        <v>53</v>
      </c>
      <c r="E162" s="35" t="s">
        <v>360</v>
      </c>
    </row>
    <row r="163" spans="1:16" ht="25.5" x14ac:dyDescent="0.2">
      <c r="A163" s="25" t="s">
        <v>45</v>
      </c>
      <c r="B163" s="29" t="s">
        <v>361</v>
      </c>
      <c r="C163" s="29" t="s">
        <v>362</v>
      </c>
      <c r="D163" s="25" t="s">
        <v>47</v>
      </c>
      <c r="E163" s="30" t="s">
        <v>363</v>
      </c>
      <c r="F163" s="31" t="s">
        <v>105</v>
      </c>
      <c r="G163" s="32">
        <v>1154</v>
      </c>
      <c r="H163" s="33">
        <v>0</v>
      </c>
      <c r="I163" s="33">
        <f>ROUND(ROUND(H163,2)*ROUND(G163,3),2)</f>
        <v>0</v>
      </c>
      <c r="O163">
        <f>(I163*21)/100</f>
        <v>0</v>
      </c>
      <c r="P163" t="s">
        <v>23</v>
      </c>
    </row>
    <row r="164" spans="1:16" x14ac:dyDescent="0.2">
      <c r="A164" s="34" t="s">
        <v>50</v>
      </c>
      <c r="E164" s="35" t="s">
        <v>47</v>
      </c>
    </row>
    <row r="165" spans="1:16" ht="127.5" x14ac:dyDescent="0.2">
      <c r="A165" s="36" t="s">
        <v>51</v>
      </c>
      <c r="E165" s="37" t="s">
        <v>364</v>
      </c>
    </row>
    <row r="166" spans="1:16" ht="63.75" x14ac:dyDescent="0.2">
      <c r="A166" t="s">
        <v>53</v>
      </c>
      <c r="E166" s="35" t="s">
        <v>360</v>
      </c>
    </row>
    <row r="167" spans="1:16" x14ac:dyDescent="0.2">
      <c r="A167" s="25" t="s">
        <v>45</v>
      </c>
      <c r="B167" s="29" t="s">
        <v>365</v>
      </c>
      <c r="C167" s="29" t="s">
        <v>366</v>
      </c>
      <c r="D167" s="25" t="s">
        <v>61</v>
      </c>
      <c r="E167" s="30" t="s">
        <v>367</v>
      </c>
      <c r="F167" s="31" t="s">
        <v>125</v>
      </c>
      <c r="G167" s="32">
        <v>1068</v>
      </c>
      <c r="H167" s="33">
        <v>0</v>
      </c>
      <c r="I167" s="33">
        <f>ROUND(ROUND(H167,2)*ROUND(G167,3),2)</f>
        <v>0</v>
      </c>
      <c r="O167">
        <f>(I167*21)/100</f>
        <v>0</v>
      </c>
      <c r="P167" t="s">
        <v>23</v>
      </c>
    </row>
    <row r="168" spans="1:16" x14ac:dyDescent="0.2">
      <c r="A168" s="34" t="s">
        <v>50</v>
      </c>
      <c r="E168" s="35" t="s">
        <v>47</v>
      </c>
    </row>
    <row r="169" spans="1:16" ht="102" x14ac:dyDescent="0.2">
      <c r="A169" s="36" t="s">
        <v>51</v>
      </c>
      <c r="E169" s="37" t="s">
        <v>368</v>
      </c>
    </row>
    <row r="170" spans="1:16" ht="102" x14ac:dyDescent="0.2">
      <c r="A170" t="s">
        <v>53</v>
      </c>
      <c r="E170" s="35" t="s">
        <v>369</v>
      </c>
    </row>
    <row r="171" spans="1:16" x14ac:dyDescent="0.2">
      <c r="A171" s="25" t="s">
        <v>45</v>
      </c>
      <c r="B171" s="29" t="s">
        <v>370</v>
      </c>
      <c r="C171" s="29" t="s">
        <v>366</v>
      </c>
      <c r="D171" s="25" t="s">
        <v>91</v>
      </c>
      <c r="E171" s="30" t="s">
        <v>367</v>
      </c>
      <c r="F171" s="31" t="s">
        <v>125</v>
      </c>
      <c r="G171" s="32">
        <v>396</v>
      </c>
      <c r="H171" s="33">
        <v>0</v>
      </c>
      <c r="I171" s="33">
        <f>ROUND(ROUND(H171,2)*ROUND(G171,3),2)</f>
        <v>0</v>
      </c>
      <c r="O171">
        <f>(I171*0)/100</f>
        <v>0</v>
      </c>
      <c r="P171" t="s">
        <v>27</v>
      </c>
    </row>
    <row r="172" spans="1:16" x14ac:dyDescent="0.2">
      <c r="A172" s="34" t="s">
        <v>50</v>
      </c>
      <c r="E172" s="35" t="s">
        <v>47</v>
      </c>
    </row>
    <row r="173" spans="1:16" ht="51" x14ac:dyDescent="0.2">
      <c r="A173" s="36" t="s">
        <v>51</v>
      </c>
      <c r="E173" s="37" t="s">
        <v>371</v>
      </c>
    </row>
    <row r="174" spans="1:16" ht="102" x14ac:dyDescent="0.2">
      <c r="A174" t="s">
        <v>53</v>
      </c>
      <c r="E174" s="35" t="s">
        <v>372</v>
      </c>
    </row>
    <row r="175" spans="1:16" x14ac:dyDescent="0.2">
      <c r="A175" s="25" t="s">
        <v>45</v>
      </c>
      <c r="B175" s="29" t="s">
        <v>373</v>
      </c>
      <c r="C175" s="29" t="s">
        <v>366</v>
      </c>
      <c r="D175" s="25" t="s">
        <v>374</v>
      </c>
      <c r="E175" s="30" t="s">
        <v>367</v>
      </c>
      <c r="F175" s="31" t="s">
        <v>125</v>
      </c>
      <c r="G175" s="32">
        <v>396</v>
      </c>
      <c r="H175" s="33">
        <v>0</v>
      </c>
      <c r="I175" s="33">
        <f>ROUND(ROUND(H175,2)*ROUND(G175,3),2)</f>
        <v>0</v>
      </c>
      <c r="O175">
        <f>(I175*0)/100</f>
        <v>0</v>
      </c>
      <c r="P175" t="s">
        <v>27</v>
      </c>
    </row>
    <row r="176" spans="1:16" x14ac:dyDescent="0.2">
      <c r="A176" s="34" t="s">
        <v>50</v>
      </c>
      <c r="E176" s="35" t="s">
        <v>47</v>
      </c>
    </row>
    <row r="177" spans="1:18" ht="25.5" x14ac:dyDescent="0.2">
      <c r="A177" s="36" t="s">
        <v>51</v>
      </c>
      <c r="E177" s="37" t="s">
        <v>375</v>
      </c>
    </row>
    <row r="178" spans="1:18" ht="102" x14ac:dyDescent="0.2">
      <c r="A178" t="s">
        <v>53</v>
      </c>
      <c r="E178" s="35" t="s">
        <v>372</v>
      </c>
    </row>
    <row r="179" spans="1:18" x14ac:dyDescent="0.2">
      <c r="A179" s="25" t="s">
        <v>45</v>
      </c>
      <c r="B179" s="29" t="s">
        <v>376</v>
      </c>
      <c r="C179" s="29" t="s">
        <v>377</v>
      </c>
      <c r="D179" s="25" t="s">
        <v>47</v>
      </c>
      <c r="E179" s="30" t="s">
        <v>378</v>
      </c>
      <c r="F179" s="31" t="s">
        <v>125</v>
      </c>
      <c r="G179" s="32">
        <v>198</v>
      </c>
      <c r="H179" s="33">
        <v>0</v>
      </c>
      <c r="I179" s="33">
        <f>ROUND(ROUND(H179,2)*ROUND(G179,3),2)</f>
        <v>0</v>
      </c>
      <c r="O179">
        <f>(I179*21)/100</f>
        <v>0</v>
      </c>
      <c r="P179" t="s">
        <v>23</v>
      </c>
    </row>
    <row r="180" spans="1:18" x14ac:dyDescent="0.2">
      <c r="A180" s="34" t="s">
        <v>50</v>
      </c>
      <c r="E180" s="35" t="s">
        <v>47</v>
      </c>
    </row>
    <row r="181" spans="1:18" ht="25.5" x14ac:dyDescent="0.2">
      <c r="A181" s="36" t="s">
        <v>51</v>
      </c>
      <c r="E181" s="37" t="s">
        <v>379</v>
      </c>
    </row>
    <row r="182" spans="1:18" ht="102" x14ac:dyDescent="0.2">
      <c r="A182" t="s">
        <v>53</v>
      </c>
      <c r="E182" s="35" t="s">
        <v>380</v>
      </c>
    </row>
    <row r="183" spans="1:18" ht="12.75" customHeight="1" x14ac:dyDescent="0.2">
      <c r="A183" s="12" t="s">
        <v>43</v>
      </c>
      <c r="B183" s="12"/>
      <c r="C183" s="40" t="s">
        <v>22</v>
      </c>
      <c r="D183" s="12"/>
      <c r="E183" s="27" t="s">
        <v>381</v>
      </c>
      <c r="F183" s="12"/>
      <c r="G183" s="12"/>
      <c r="H183" s="12"/>
      <c r="I183" s="41">
        <f>0+Q183</f>
        <v>0</v>
      </c>
      <c r="O183">
        <f>0+R183</f>
        <v>0</v>
      </c>
      <c r="Q183">
        <f>0+I184+I188+I192+I196+I200+I204</f>
        <v>0</v>
      </c>
      <c r="R183">
        <f>0+O184+O188+O192+O196+O200+O204</f>
        <v>0</v>
      </c>
    </row>
    <row r="184" spans="1:18" x14ac:dyDescent="0.2">
      <c r="A184" s="25" t="s">
        <v>45</v>
      </c>
      <c r="B184" s="29" t="s">
        <v>382</v>
      </c>
      <c r="C184" s="29" t="s">
        <v>383</v>
      </c>
      <c r="D184" s="25" t="s">
        <v>47</v>
      </c>
      <c r="E184" s="30" t="s">
        <v>384</v>
      </c>
      <c r="F184" s="31" t="s">
        <v>385</v>
      </c>
      <c r="G184" s="32">
        <v>784</v>
      </c>
      <c r="H184" s="33">
        <v>0</v>
      </c>
      <c r="I184" s="33">
        <f>ROUND(ROUND(H184,2)*ROUND(G184,3),2)</f>
        <v>0</v>
      </c>
      <c r="O184">
        <f>(I184*21)/100</f>
        <v>0</v>
      </c>
      <c r="P184" t="s">
        <v>23</v>
      </c>
    </row>
    <row r="185" spans="1:18" x14ac:dyDescent="0.2">
      <c r="A185" s="34" t="s">
        <v>50</v>
      </c>
      <c r="E185" s="35" t="s">
        <v>47</v>
      </c>
    </row>
    <row r="186" spans="1:18" ht="25.5" x14ac:dyDescent="0.2">
      <c r="A186" s="36" t="s">
        <v>51</v>
      </c>
      <c r="E186" s="37" t="s">
        <v>386</v>
      </c>
    </row>
    <row r="187" spans="1:18" ht="25.5" x14ac:dyDescent="0.2">
      <c r="A187" t="s">
        <v>53</v>
      </c>
      <c r="E187" s="35" t="s">
        <v>387</v>
      </c>
    </row>
    <row r="188" spans="1:18" x14ac:dyDescent="0.2">
      <c r="A188" s="25" t="s">
        <v>45</v>
      </c>
      <c r="B188" s="29" t="s">
        <v>388</v>
      </c>
      <c r="C188" s="29" t="s">
        <v>389</v>
      </c>
      <c r="D188" s="25" t="s">
        <v>47</v>
      </c>
      <c r="E188" s="30" t="s">
        <v>390</v>
      </c>
      <c r="F188" s="31" t="s">
        <v>119</v>
      </c>
      <c r="G188" s="32">
        <v>48.615000000000002</v>
      </c>
      <c r="H188" s="33">
        <v>0</v>
      </c>
      <c r="I188" s="33">
        <f>ROUND(ROUND(H188,2)*ROUND(G188,3),2)</f>
        <v>0</v>
      </c>
      <c r="O188">
        <f>(I188*21)/100</f>
        <v>0</v>
      </c>
      <c r="P188" t="s">
        <v>23</v>
      </c>
    </row>
    <row r="189" spans="1:18" ht="25.5" x14ac:dyDescent="0.2">
      <c r="A189" s="34" t="s">
        <v>50</v>
      </c>
      <c r="E189" s="35" t="s">
        <v>391</v>
      </c>
    </row>
    <row r="190" spans="1:18" ht="63.75" x14ac:dyDescent="0.2">
      <c r="A190" s="36" t="s">
        <v>51</v>
      </c>
      <c r="E190" s="37" t="s">
        <v>392</v>
      </c>
    </row>
    <row r="191" spans="1:18" ht="382.5" x14ac:dyDescent="0.2">
      <c r="A191" t="s">
        <v>53</v>
      </c>
      <c r="E191" s="35" t="s">
        <v>393</v>
      </c>
    </row>
    <row r="192" spans="1:18" x14ac:dyDescent="0.2">
      <c r="A192" s="25" t="s">
        <v>45</v>
      </c>
      <c r="B192" s="29" t="s">
        <v>394</v>
      </c>
      <c r="C192" s="29" t="s">
        <v>395</v>
      </c>
      <c r="D192" s="25" t="s">
        <v>47</v>
      </c>
      <c r="E192" s="30" t="s">
        <v>396</v>
      </c>
      <c r="F192" s="31" t="s">
        <v>221</v>
      </c>
      <c r="G192" s="32">
        <v>6.742</v>
      </c>
      <c r="H192" s="33">
        <v>0</v>
      </c>
      <c r="I192" s="33">
        <f>ROUND(ROUND(H192,2)*ROUND(G192,3),2)</f>
        <v>0</v>
      </c>
      <c r="O192">
        <f>(I192*21)/100</f>
        <v>0</v>
      </c>
      <c r="P192" t="s">
        <v>23</v>
      </c>
    </row>
    <row r="193" spans="1:18" x14ac:dyDescent="0.2">
      <c r="A193" s="34" t="s">
        <v>50</v>
      </c>
      <c r="E193" s="35" t="s">
        <v>397</v>
      </c>
    </row>
    <row r="194" spans="1:18" ht="51" x14ac:dyDescent="0.2">
      <c r="A194" s="36" t="s">
        <v>51</v>
      </c>
      <c r="E194" s="37" t="s">
        <v>398</v>
      </c>
    </row>
    <row r="195" spans="1:18" ht="242.25" x14ac:dyDescent="0.2">
      <c r="A195" t="s">
        <v>53</v>
      </c>
      <c r="E195" s="35" t="s">
        <v>399</v>
      </c>
    </row>
    <row r="196" spans="1:18" x14ac:dyDescent="0.2">
      <c r="A196" s="25" t="s">
        <v>45</v>
      </c>
      <c r="B196" s="29" t="s">
        <v>400</v>
      </c>
      <c r="C196" s="29" t="s">
        <v>401</v>
      </c>
      <c r="D196" s="25" t="s">
        <v>47</v>
      </c>
      <c r="E196" s="30" t="s">
        <v>402</v>
      </c>
      <c r="F196" s="31" t="s">
        <v>119</v>
      </c>
      <c r="G196" s="32">
        <v>302.69099999999997</v>
      </c>
      <c r="H196" s="33">
        <v>0</v>
      </c>
      <c r="I196" s="33">
        <f>ROUND(ROUND(H196,2)*ROUND(G196,3),2)</f>
        <v>0</v>
      </c>
      <c r="O196">
        <f>(I196*21)/100</f>
        <v>0</v>
      </c>
      <c r="P196" t="s">
        <v>23</v>
      </c>
    </row>
    <row r="197" spans="1:18" ht="25.5" x14ac:dyDescent="0.2">
      <c r="A197" s="34" t="s">
        <v>50</v>
      </c>
      <c r="E197" s="35" t="s">
        <v>391</v>
      </c>
    </row>
    <row r="198" spans="1:18" ht="153" x14ac:dyDescent="0.2">
      <c r="A198" s="36" t="s">
        <v>51</v>
      </c>
      <c r="E198" s="37" t="s">
        <v>403</v>
      </c>
    </row>
    <row r="199" spans="1:18" ht="369.75" x14ac:dyDescent="0.2">
      <c r="A199" t="s">
        <v>53</v>
      </c>
      <c r="E199" s="35" t="s">
        <v>404</v>
      </c>
    </row>
    <row r="200" spans="1:18" x14ac:dyDescent="0.2">
      <c r="A200" s="25" t="s">
        <v>45</v>
      </c>
      <c r="B200" s="29" t="s">
        <v>405</v>
      </c>
      <c r="C200" s="29" t="s">
        <v>406</v>
      </c>
      <c r="D200" s="25" t="s">
        <v>47</v>
      </c>
      <c r="E200" s="30" t="s">
        <v>407</v>
      </c>
      <c r="F200" s="31" t="s">
        <v>221</v>
      </c>
      <c r="G200" s="32">
        <v>48.317</v>
      </c>
      <c r="H200" s="33">
        <v>0</v>
      </c>
      <c r="I200" s="33">
        <f>ROUND(ROUND(H200,2)*ROUND(G200,3),2)</f>
        <v>0</v>
      </c>
      <c r="O200">
        <f>(I200*21)/100</f>
        <v>0</v>
      </c>
      <c r="P200" t="s">
        <v>23</v>
      </c>
    </row>
    <row r="201" spans="1:18" x14ac:dyDescent="0.2">
      <c r="A201" s="34" t="s">
        <v>50</v>
      </c>
      <c r="E201" s="35" t="s">
        <v>397</v>
      </c>
    </row>
    <row r="202" spans="1:18" ht="76.5" x14ac:dyDescent="0.2">
      <c r="A202" s="36" t="s">
        <v>51</v>
      </c>
      <c r="E202" s="37" t="s">
        <v>408</v>
      </c>
    </row>
    <row r="203" spans="1:18" ht="267.75" x14ac:dyDescent="0.2">
      <c r="A203" t="s">
        <v>53</v>
      </c>
      <c r="E203" s="35" t="s">
        <v>409</v>
      </c>
    </row>
    <row r="204" spans="1:18" x14ac:dyDescent="0.2">
      <c r="A204" s="25" t="s">
        <v>45</v>
      </c>
      <c r="B204" s="29" t="s">
        <v>410</v>
      </c>
      <c r="C204" s="29" t="s">
        <v>411</v>
      </c>
      <c r="D204" s="25" t="s">
        <v>47</v>
      </c>
      <c r="E204" s="30" t="s">
        <v>412</v>
      </c>
      <c r="F204" s="31" t="s">
        <v>221</v>
      </c>
      <c r="G204" s="32">
        <v>3.198</v>
      </c>
      <c r="H204" s="33">
        <v>0</v>
      </c>
      <c r="I204" s="33">
        <f>ROUND(ROUND(H204,2)*ROUND(G204,3),2)</f>
        <v>0</v>
      </c>
      <c r="O204">
        <f>(I204*21)/100</f>
        <v>0</v>
      </c>
      <c r="P204" t="s">
        <v>23</v>
      </c>
    </row>
    <row r="205" spans="1:18" x14ac:dyDescent="0.2">
      <c r="A205" s="34" t="s">
        <v>50</v>
      </c>
      <c r="E205" s="35" t="s">
        <v>397</v>
      </c>
    </row>
    <row r="206" spans="1:18" ht="51" x14ac:dyDescent="0.2">
      <c r="A206" s="36" t="s">
        <v>51</v>
      </c>
      <c r="E206" s="37" t="s">
        <v>413</v>
      </c>
    </row>
    <row r="207" spans="1:18" ht="267.75" x14ac:dyDescent="0.2">
      <c r="A207" t="s">
        <v>53</v>
      </c>
      <c r="E207" s="35" t="s">
        <v>409</v>
      </c>
    </row>
    <row r="208" spans="1:18" ht="12.75" customHeight="1" x14ac:dyDescent="0.2">
      <c r="A208" s="12" t="s">
        <v>43</v>
      </c>
      <c r="B208" s="12"/>
      <c r="C208" s="40" t="s">
        <v>33</v>
      </c>
      <c r="D208" s="12"/>
      <c r="E208" s="27" t="s">
        <v>414</v>
      </c>
      <c r="F208" s="12"/>
      <c r="G208" s="12"/>
      <c r="H208" s="12"/>
      <c r="I208" s="41">
        <f>0+Q208</f>
        <v>0</v>
      </c>
      <c r="O208">
        <f>0+R208</f>
        <v>0</v>
      </c>
      <c r="Q208">
        <f>0+I209+I213+I217+I221+I225+I229+I233+I237+I241+I245+I249+I253+I257+I261+I265+I269+I273+I277+I281+I285+I289</f>
        <v>0</v>
      </c>
      <c r="R208">
        <f>0+O209+O213+O217+O221+O225+O229+O233+O237+O241+O245+O249+O253+O257+O261+O265+O269+O273+O277+O281+O285+O289</f>
        <v>0</v>
      </c>
    </row>
    <row r="209" spans="1:16" x14ac:dyDescent="0.2">
      <c r="A209" s="25" t="s">
        <v>45</v>
      </c>
      <c r="B209" s="29" t="s">
        <v>415</v>
      </c>
      <c r="C209" s="29" t="s">
        <v>416</v>
      </c>
      <c r="D209" s="25" t="s">
        <v>47</v>
      </c>
      <c r="E209" s="30" t="s">
        <v>417</v>
      </c>
      <c r="F209" s="31" t="s">
        <v>119</v>
      </c>
      <c r="G209" s="32">
        <v>43.8</v>
      </c>
      <c r="H209" s="33">
        <v>0</v>
      </c>
      <c r="I209" s="33">
        <f>ROUND(ROUND(H209,2)*ROUND(G209,3),2)</f>
        <v>0</v>
      </c>
      <c r="O209">
        <f>(I209*21)/100</f>
        <v>0</v>
      </c>
      <c r="P209" t="s">
        <v>23</v>
      </c>
    </row>
    <row r="210" spans="1:16" ht="25.5" x14ac:dyDescent="0.2">
      <c r="A210" s="34" t="s">
        <v>50</v>
      </c>
      <c r="E210" s="35" t="s">
        <v>391</v>
      </c>
    </row>
    <row r="211" spans="1:16" ht="51" x14ac:dyDescent="0.2">
      <c r="A211" s="36" t="s">
        <v>51</v>
      </c>
      <c r="E211" s="37" t="s">
        <v>418</v>
      </c>
    </row>
    <row r="212" spans="1:16" ht="369.75" x14ac:dyDescent="0.2">
      <c r="A212" t="s">
        <v>53</v>
      </c>
      <c r="E212" s="35" t="s">
        <v>419</v>
      </c>
    </row>
    <row r="213" spans="1:16" x14ac:dyDescent="0.2">
      <c r="A213" s="25" t="s">
        <v>45</v>
      </c>
      <c r="B213" s="29" t="s">
        <v>420</v>
      </c>
      <c r="C213" s="29" t="s">
        <v>421</v>
      </c>
      <c r="D213" s="25" t="s">
        <v>47</v>
      </c>
      <c r="E213" s="30" t="s">
        <v>422</v>
      </c>
      <c r="F213" s="31" t="s">
        <v>221</v>
      </c>
      <c r="G213" s="32">
        <v>6.7889999999999997</v>
      </c>
      <c r="H213" s="33">
        <v>0</v>
      </c>
      <c r="I213" s="33">
        <f>ROUND(ROUND(H213,2)*ROUND(G213,3),2)</f>
        <v>0</v>
      </c>
      <c r="O213">
        <f>(I213*21)/100</f>
        <v>0</v>
      </c>
      <c r="P213" t="s">
        <v>23</v>
      </c>
    </row>
    <row r="214" spans="1:16" x14ac:dyDescent="0.2">
      <c r="A214" s="34" t="s">
        <v>50</v>
      </c>
      <c r="E214" s="35" t="s">
        <v>397</v>
      </c>
    </row>
    <row r="215" spans="1:16" ht="25.5" x14ac:dyDescent="0.2">
      <c r="A215" s="36" t="s">
        <v>51</v>
      </c>
      <c r="E215" s="37" t="s">
        <v>423</v>
      </c>
    </row>
    <row r="216" spans="1:16" ht="267.75" x14ac:dyDescent="0.2">
      <c r="A216" t="s">
        <v>53</v>
      </c>
      <c r="E216" s="35" t="s">
        <v>409</v>
      </c>
    </row>
    <row r="217" spans="1:16" x14ac:dyDescent="0.2">
      <c r="A217" s="25" t="s">
        <v>45</v>
      </c>
      <c r="B217" s="29" t="s">
        <v>424</v>
      </c>
      <c r="C217" s="29" t="s">
        <v>425</v>
      </c>
      <c r="D217" s="25" t="s">
        <v>47</v>
      </c>
      <c r="E217" s="30" t="s">
        <v>426</v>
      </c>
      <c r="F217" s="31" t="s">
        <v>119</v>
      </c>
      <c r="G217" s="32">
        <v>109.741</v>
      </c>
      <c r="H217" s="33">
        <v>0</v>
      </c>
      <c r="I217" s="33">
        <f>ROUND(ROUND(H217,2)*ROUND(G217,3),2)</f>
        <v>0</v>
      </c>
      <c r="O217">
        <f>(I217*21)/100</f>
        <v>0</v>
      </c>
      <c r="P217" t="s">
        <v>23</v>
      </c>
    </row>
    <row r="218" spans="1:16" ht="25.5" x14ac:dyDescent="0.2">
      <c r="A218" s="34" t="s">
        <v>50</v>
      </c>
      <c r="E218" s="35" t="s">
        <v>391</v>
      </c>
    </row>
    <row r="219" spans="1:16" ht="63.75" x14ac:dyDescent="0.2">
      <c r="A219" s="36" t="s">
        <v>51</v>
      </c>
      <c r="E219" s="37" t="s">
        <v>427</v>
      </c>
    </row>
    <row r="220" spans="1:16" ht="369.75" x14ac:dyDescent="0.2">
      <c r="A220" t="s">
        <v>53</v>
      </c>
      <c r="E220" s="35" t="s">
        <v>419</v>
      </c>
    </row>
    <row r="221" spans="1:16" x14ac:dyDescent="0.2">
      <c r="A221" s="25" t="s">
        <v>45</v>
      </c>
      <c r="B221" s="29" t="s">
        <v>428</v>
      </c>
      <c r="C221" s="29" t="s">
        <v>429</v>
      </c>
      <c r="D221" s="25" t="s">
        <v>47</v>
      </c>
      <c r="E221" s="30" t="s">
        <v>430</v>
      </c>
      <c r="F221" s="31" t="s">
        <v>221</v>
      </c>
      <c r="G221" s="32">
        <v>20.302</v>
      </c>
      <c r="H221" s="33">
        <v>0</v>
      </c>
      <c r="I221" s="33">
        <f>ROUND(ROUND(H221,2)*ROUND(G221,3),2)</f>
        <v>0</v>
      </c>
      <c r="O221">
        <f>(I221*21)/100</f>
        <v>0</v>
      </c>
      <c r="P221" t="s">
        <v>23</v>
      </c>
    </row>
    <row r="222" spans="1:16" x14ac:dyDescent="0.2">
      <c r="A222" s="34" t="s">
        <v>50</v>
      </c>
      <c r="E222" s="35" t="s">
        <v>397</v>
      </c>
    </row>
    <row r="223" spans="1:16" ht="25.5" x14ac:dyDescent="0.2">
      <c r="A223" s="36" t="s">
        <v>51</v>
      </c>
      <c r="E223" s="37" t="s">
        <v>431</v>
      </c>
    </row>
    <row r="224" spans="1:16" ht="267.75" x14ac:dyDescent="0.2">
      <c r="A224" t="s">
        <v>53</v>
      </c>
      <c r="E224" s="35" t="s">
        <v>432</v>
      </c>
    </row>
    <row r="225" spans="1:16" x14ac:dyDescent="0.2">
      <c r="A225" s="25" t="s">
        <v>45</v>
      </c>
      <c r="B225" s="29" t="s">
        <v>433</v>
      </c>
      <c r="C225" s="29" t="s">
        <v>434</v>
      </c>
      <c r="D225" s="25" t="s">
        <v>61</v>
      </c>
      <c r="E225" s="30" t="s">
        <v>435</v>
      </c>
      <c r="F225" s="31" t="s">
        <v>105</v>
      </c>
      <c r="G225" s="32">
        <v>7</v>
      </c>
      <c r="H225" s="33">
        <v>0</v>
      </c>
      <c r="I225" s="33">
        <f>ROUND(ROUND(H225,2)*ROUND(G225,3),2)</f>
        <v>0</v>
      </c>
      <c r="O225">
        <f>(I225*21)/100</f>
        <v>0</v>
      </c>
      <c r="P225" t="s">
        <v>23</v>
      </c>
    </row>
    <row r="226" spans="1:16" ht="25.5" x14ac:dyDescent="0.2">
      <c r="A226" s="34" t="s">
        <v>50</v>
      </c>
      <c r="E226" s="35" t="s">
        <v>391</v>
      </c>
    </row>
    <row r="227" spans="1:16" ht="89.25" x14ac:dyDescent="0.2">
      <c r="A227" s="36" t="s">
        <v>51</v>
      </c>
      <c r="E227" s="37" t="s">
        <v>436</v>
      </c>
    </row>
    <row r="228" spans="1:16" ht="229.5" x14ac:dyDescent="0.2">
      <c r="A228" t="s">
        <v>53</v>
      </c>
      <c r="E228" s="35" t="s">
        <v>437</v>
      </c>
    </row>
    <row r="229" spans="1:16" x14ac:dyDescent="0.2">
      <c r="A229" s="25" t="s">
        <v>45</v>
      </c>
      <c r="B229" s="29" t="s">
        <v>438</v>
      </c>
      <c r="C229" s="29" t="s">
        <v>439</v>
      </c>
      <c r="D229" s="25" t="s">
        <v>47</v>
      </c>
      <c r="E229" s="30" t="s">
        <v>440</v>
      </c>
      <c r="F229" s="31" t="s">
        <v>137</v>
      </c>
      <c r="G229" s="32">
        <v>22.1</v>
      </c>
      <c r="H229" s="33">
        <v>0</v>
      </c>
      <c r="I229" s="33">
        <f>ROUND(ROUND(H229,2)*ROUND(G229,3),2)</f>
        <v>0</v>
      </c>
      <c r="O229">
        <f>(I229*21)/100</f>
        <v>0</v>
      </c>
      <c r="P229" t="s">
        <v>23</v>
      </c>
    </row>
    <row r="230" spans="1:16" x14ac:dyDescent="0.2">
      <c r="A230" s="34" t="s">
        <v>50</v>
      </c>
      <c r="E230" s="35" t="s">
        <v>397</v>
      </c>
    </row>
    <row r="231" spans="1:16" x14ac:dyDescent="0.2">
      <c r="A231" s="36" t="s">
        <v>51</v>
      </c>
      <c r="E231" s="37" t="s">
        <v>441</v>
      </c>
    </row>
    <row r="232" spans="1:16" ht="51" x14ac:dyDescent="0.2">
      <c r="A232" t="s">
        <v>53</v>
      </c>
      <c r="E232" s="35" t="s">
        <v>442</v>
      </c>
    </row>
    <row r="233" spans="1:16" x14ac:dyDescent="0.2">
      <c r="A233" s="25" t="s">
        <v>45</v>
      </c>
      <c r="B233" s="29" t="s">
        <v>443</v>
      </c>
      <c r="C233" s="29" t="s">
        <v>444</v>
      </c>
      <c r="D233" s="25" t="s">
        <v>47</v>
      </c>
      <c r="E233" s="30" t="s">
        <v>445</v>
      </c>
      <c r="F233" s="31" t="s">
        <v>105</v>
      </c>
      <c r="G233" s="32">
        <v>14</v>
      </c>
      <c r="H233" s="33">
        <v>0</v>
      </c>
      <c r="I233" s="33">
        <f>ROUND(ROUND(H233,2)*ROUND(G233,3),2)</f>
        <v>0</v>
      </c>
      <c r="O233">
        <f>(I233*21)/100</f>
        <v>0</v>
      </c>
      <c r="P233" t="s">
        <v>23</v>
      </c>
    </row>
    <row r="234" spans="1:16" x14ac:dyDescent="0.2">
      <c r="A234" s="34" t="s">
        <v>50</v>
      </c>
      <c r="E234" s="35" t="s">
        <v>47</v>
      </c>
    </row>
    <row r="235" spans="1:16" ht="76.5" x14ac:dyDescent="0.2">
      <c r="A235" s="36" t="s">
        <v>51</v>
      </c>
      <c r="E235" s="37" t="s">
        <v>446</v>
      </c>
    </row>
    <row r="236" spans="1:16" ht="229.5" x14ac:dyDescent="0.2">
      <c r="A236" t="s">
        <v>53</v>
      </c>
      <c r="E236" s="35" t="s">
        <v>447</v>
      </c>
    </row>
    <row r="237" spans="1:16" x14ac:dyDescent="0.2">
      <c r="A237" s="25" t="s">
        <v>45</v>
      </c>
      <c r="B237" s="29" t="s">
        <v>448</v>
      </c>
      <c r="C237" s="29" t="s">
        <v>449</v>
      </c>
      <c r="D237" s="25" t="s">
        <v>47</v>
      </c>
      <c r="E237" s="30" t="s">
        <v>450</v>
      </c>
      <c r="F237" s="31" t="s">
        <v>119</v>
      </c>
      <c r="G237" s="32">
        <v>2.835</v>
      </c>
      <c r="H237" s="33">
        <v>0</v>
      </c>
      <c r="I237" s="33">
        <f>ROUND(ROUND(H237,2)*ROUND(G237,3),2)</f>
        <v>0</v>
      </c>
      <c r="O237">
        <f>(I237*21)/100</f>
        <v>0</v>
      </c>
      <c r="P237" t="s">
        <v>23</v>
      </c>
    </row>
    <row r="238" spans="1:16" ht="25.5" x14ac:dyDescent="0.2">
      <c r="A238" s="34" t="s">
        <v>50</v>
      </c>
      <c r="E238" s="35" t="s">
        <v>391</v>
      </c>
    </row>
    <row r="239" spans="1:16" ht="25.5" x14ac:dyDescent="0.2">
      <c r="A239" s="36" t="s">
        <v>51</v>
      </c>
      <c r="E239" s="37" t="s">
        <v>451</v>
      </c>
    </row>
    <row r="240" spans="1:16" ht="229.5" x14ac:dyDescent="0.2">
      <c r="A240" t="s">
        <v>53</v>
      </c>
      <c r="E240" s="35" t="s">
        <v>437</v>
      </c>
    </row>
    <row r="241" spans="1:16" x14ac:dyDescent="0.2">
      <c r="A241" s="25" t="s">
        <v>45</v>
      </c>
      <c r="B241" s="29" t="s">
        <v>452</v>
      </c>
      <c r="C241" s="29" t="s">
        <v>453</v>
      </c>
      <c r="D241" s="25" t="s">
        <v>47</v>
      </c>
      <c r="E241" s="30" t="s">
        <v>454</v>
      </c>
      <c r="F241" s="31" t="s">
        <v>119</v>
      </c>
      <c r="G241" s="32">
        <v>42.454000000000001</v>
      </c>
      <c r="H241" s="33">
        <v>0</v>
      </c>
      <c r="I241" s="33">
        <f>ROUND(ROUND(H241,2)*ROUND(G241,3),2)</f>
        <v>0</v>
      </c>
      <c r="O241">
        <f>(I241*21)/100</f>
        <v>0</v>
      </c>
      <c r="P241" t="s">
        <v>23</v>
      </c>
    </row>
    <row r="242" spans="1:16" ht="25.5" x14ac:dyDescent="0.2">
      <c r="A242" s="34" t="s">
        <v>50</v>
      </c>
      <c r="E242" s="35" t="s">
        <v>391</v>
      </c>
    </row>
    <row r="243" spans="1:16" ht="178.5" x14ac:dyDescent="0.2">
      <c r="A243" s="36" t="s">
        <v>51</v>
      </c>
      <c r="E243" s="37" t="s">
        <v>455</v>
      </c>
    </row>
    <row r="244" spans="1:16" ht="369.75" x14ac:dyDescent="0.2">
      <c r="A244" t="s">
        <v>53</v>
      </c>
      <c r="E244" s="35" t="s">
        <v>404</v>
      </c>
    </row>
    <row r="245" spans="1:16" x14ac:dyDescent="0.2">
      <c r="A245" s="25" t="s">
        <v>45</v>
      </c>
      <c r="B245" s="29" t="s">
        <v>456</v>
      </c>
      <c r="C245" s="29" t="s">
        <v>457</v>
      </c>
      <c r="D245" s="25" t="s">
        <v>47</v>
      </c>
      <c r="E245" s="30" t="s">
        <v>458</v>
      </c>
      <c r="F245" s="31" t="s">
        <v>119</v>
      </c>
      <c r="G245" s="32">
        <v>9.1170000000000009</v>
      </c>
      <c r="H245" s="33">
        <v>0</v>
      </c>
      <c r="I245" s="33">
        <f>ROUND(ROUND(H245,2)*ROUND(G245,3),2)</f>
        <v>0</v>
      </c>
      <c r="O245">
        <f>(I245*21)/100</f>
        <v>0</v>
      </c>
      <c r="P245" t="s">
        <v>23</v>
      </c>
    </row>
    <row r="246" spans="1:16" ht="25.5" x14ac:dyDescent="0.2">
      <c r="A246" s="34" t="s">
        <v>50</v>
      </c>
      <c r="E246" s="35" t="s">
        <v>459</v>
      </c>
    </row>
    <row r="247" spans="1:16" ht="76.5" x14ac:dyDescent="0.2">
      <c r="A247" s="36" t="s">
        <v>51</v>
      </c>
      <c r="E247" s="37" t="s">
        <v>460</v>
      </c>
    </row>
    <row r="248" spans="1:16" ht="369.75" x14ac:dyDescent="0.2">
      <c r="A248" t="s">
        <v>53</v>
      </c>
      <c r="E248" s="35" t="s">
        <v>419</v>
      </c>
    </row>
    <row r="249" spans="1:16" x14ac:dyDescent="0.2">
      <c r="A249" s="25" t="s">
        <v>45</v>
      </c>
      <c r="B249" s="29" t="s">
        <v>461</v>
      </c>
      <c r="C249" s="29" t="s">
        <v>462</v>
      </c>
      <c r="D249" s="25" t="s">
        <v>47</v>
      </c>
      <c r="E249" s="30" t="s">
        <v>463</v>
      </c>
      <c r="F249" s="31" t="s">
        <v>119</v>
      </c>
      <c r="G249" s="32">
        <v>17.686</v>
      </c>
      <c r="H249" s="33">
        <v>0</v>
      </c>
      <c r="I249" s="33">
        <f>ROUND(ROUND(H249,2)*ROUND(G249,3),2)</f>
        <v>0</v>
      </c>
      <c r="O249">
        <f>(I249*21)/100</f>
        <v>0</v>
      </c>
      <c r="P249" t="s">
        <v>23</v>
      </c>
    </row>
    <row r="250" spans="1:16" ht="25.5" x14ac:dyDescent="0.2">
      <c r="A250" s="34" t="s">
        <v>50</v>
      </c>
      <c r="E250" s="35" t="s">
        <v>459</v>
      </c>
    </row>
    <row r="251" spans="1:16" ht="102" x14ac:dyDescent="0.2">
      <c r="A251" s="36" t="s">
        <v>51</v>
      </c>
      <c r="E251" s="37" t="s">
        <v>464</v>
      </c>
    </row>
    <row r="252" spans="1:16" ht="369.75" x14ac:dyDescent="0.2">
      <c r="A252" t="s">
        <v>53</v>
      </c>
      <c r="E252" s="35" t="s">
        <v>419</v>
      </c>
    </row>
    <row r="253" spans="1:16" x14ac:dyDescent="0.2">
      <c r="A253" s="25" t="s">
        <v>45</v>
      </c>
      <c r="B253" s="29" t="s">
        <v>465</v>
      </c>
      <c r="C253" s="29" t="s">
        <v>466</v>
      </c>
      <c r="D253" s="25" t="s">
        <v>47</v>
      </c>
      <c r="E253" s="30" t="s">
        <v>467</v>
      </c>
      <c r="F253" s="31" t="s">
        <v>119</v>
      </c>
      <c r="G253" s="32">
        <v>7.3129999999999997</v>
      </c>
      <c r="H253" s="33">
        <v>0</v>
      </c>
      <c r="I253" s="33">
        <f>ROUND(ROUND(H253,2)*ROUND(G253,3),2)</f>
        <v>0</v>
      </c>
      <c r="O253">
        <f>(I253*21)/100</f>
        <v>0</v>
      </c>
      <c r="P253" t="s">
        <v>23</v>
      </c>
    </row>
    <row r="254" spans="1:16" ht="25.5" x14ac:dyDescent="0.2">
      <c r="A254" s="34" t="s">
        <v>50</v>
      </c>
      <c r="E254" s="35" t="s">
        <v>468</v>
      </c>
    </row>
    <row r="255" spans="1:16" ht="25.5" x14ac:dyDescent="0.2">
      <c r="A255" s="36" t="s">
        <v>51</v>
      </c>
      <c r="E255" s="37" t="s">
        <v>469</v>
      </c>
    </row>
    <row r="256" spans="1:16" ht="38.25" x14ac:dyDescent="0.2">
      <c r="A256" t="s">
        <v>53</v>
      </c>
      <c r="E256" s="35" t="s">
        <v>470</v>
      </c>
    </row>
    <row r="257" spans="1:16" x14ac:dyDescent="0.2">
      <c r="A257" s="25" t="s">
        <v>45</v>
      </c>
      <c r="B257" s="29" t="s">
        <v>471</v>
      </c>
      <c r="C257" s="29" t="s">
        <v>472</v>
      </c>
      <c r="D257" s="25" t="s">
        <v>47</v>
      </c>
      <c r="E257" s="30" t="s">
        <v>473</v>
      </c>
      <c r="F257" s="31" t="s">
        <v>119</v>
      </c>
      <c r="G257" s="32">
        <v>53.612000000000002</v>
      </c>
      <c r="H257" s="33">
        <v>0</v>
      </c>
      <c r="I257" s="33">
        <f>ROUND(ROUND(H257,2)*ROUND(G257,3),2)</f>
        <v>0</v>
      </c>
      <c r="O257">
        <f>(I257*21)/100</f>
        <v>0</v>
      </c>
      <c r="P257" t="s">
        <v>23</v>
      </c>
    </row>
    <row r="258" spans="1:16" x14ac:dyDescent="0.2">
      <c r="A258" s="34" t="s">
        <v>50</v>
      </c>
      <c r="E258" s="35" t="s">
        <v>474</v>
      </c>
    </row>
    <row r="259" spans="1:16" ht="89.25" x14ac:dyDescent="0.2">
      <c r="A259" s="36" t="s">
        <v>51</v>
      </c>
      <c r="E259" s="37" t="s">
        <v>475</v>
      </c>
    </row>
    <row r="260" spans="1:16" ht="25.5" x14ac:dyDescent="0.2">
      <c r="A260" t="s">
        <v>53</v>
      </c>
      <c r="E260" s="35" t="s">
        <v>476</v>
      </c>
    </row>
    <row r="261" spans="1:16" x14ac:dyDescent="0.2">
      <c r="A261" s="25" t="s">
        <v>45</v>
      </c>
      <c r="B261" s="29" t="s">
        <v>477</v>
      </c>
      <c r="C261" s="29" t="s">
        <v>478</v>
      </c>
      <c r="D261" s="25" t="s">
        <v>47</v>
      </c>
      <c r="E261" s="30" t="s">
        <v>479</v>
      </c>
      <c r="F261" s="31" t="s">
        <v>119</v>
      </c>
      <c r="G261" s="32">
        <v>0.69299999999999995</v>
      </c>
      <c r="H261" s="33">
        <v>0</v>
      </c>
      <c r="I261" s="33">
        <f>ROUND(ROUND(H261,2)*ROUND(G261,3),2)</f>
        <v>0</v>
      </c>
      <c r="O261">
        <f>(I261*21)/100</f>
        <v>0</v>
      </c>
      <c r="P261" t="s">
        <v>23</v>
      </c>
    </row>
    <row r="262" spans="1:16" x14ac:dyDescent="0.2">
      <c r="A262" s="34" t="s">
        <v>50</v>
      </c>
      <c r="E262" s="35" t="s">
        <v>480</v>
      </c>
    </row>
    <row r="263" spans="1:16" ht="25.5" x14ac:dyDescent="0.2">
      <c r="A263" s="36" t="s">
        <v>51</v>
      </c>
      <c r="E263" s="37" t="s">
        <v>481</v>
      </c>
    </row>
    <row r="264" spans="1:16" ht="38.25" x14ac:dyDescent="0.2">
      <c r="A264" t="s">
        <v>53</v>
      </c>
      <c r="E264" s="35" t="s">
        <v>482</v>
      </c>
    </row>
    <row r="265" spans="1:16" x14ac:dyDescent="0.2">
      <c r="A265" s="25" t="s">
        <v>45</v>
      </c>
      <c r="B265" s="29" t="s">
        <v>483</v>
      </c>
      <c r="C265" s="29" t="s">
        <v>484</v>
      </c>
      <c r="D265" s="25" t="s">
        <v>47</v>
      </c>
      <c r="E265" s="30" t="s">
        <v>485</v>
      </c>
      <c r="F265" s="31" t="s">
        <v>221</v>
      </c>
      <c r="G265" s="32">
        <v>8.5999999999999993E-2</v>
      </c>
      <c r="H265" s="33">
        <v>0</v>
      </c>
      <c r="I265" s="33">
        <f>ROUND(ROUND(H265,2)*ROUND(G265,3),2)</f>
        <v>0</v>
      </c>
      <c r="O265">
        <f>(I265*21)/100</f>
        <v>0</v>
      </c>
      <c r="P265" t="s">
        <v>23</v>
      </c>
    </row>
    <row r="266" spans="1:16" x14ac:dyDescent="0.2">
      <c r="A266" s="34" t="s">
        <v>50</v>
      </c>
      <c r="E266" s="35" t="s">
        <v>397</v>
      </c>
    </row>
    <row r="267" spans="1:16" ht="25.5" x14ac:dyDescent="0.2">
      <c r="A267" s="36" t="s">
        <v>51</v>
      </c>
      <c r="E267" s="37" t="s">
        <v>486</v>
      </c>
    </row>
    <row r="268" spans="1:16" ht="178.5" x14ac:dyDescent="0.2">
      <c r="A268" t="s">
        <v>53</v>
      </c>
      <c r="E268" s="35" t="s">
        <v>487</v>
      </c>
    </row>
    <row r="269" spans="1:16" x14ac:dyDescent="0.2">
      <c r="A269" s="25" t="s">
        <v>45</v>
      </c>
      <c r="B269" s="29" t="s">
        <v>488</v>
      </c>
      <c r="C269" s="29" t="s">
        <v>489</v>
      </c>
      <c r="D269" s="25" t="s">
        <v>47</v>
      </c>
      <c r="E269" s="30" t="s">
        <v>490</v>
      </c>
      <c r="F269" s="31" t="s">
        <v>119</v>
      </c>
      <c r="G269" s="32">
        <v>395.41</v>
      </c>
      <c r="H269" s="33">
        <v>0</v>
      </c>
      <c r="I269" s="33">
        <f>ROUND(ROUND(H269,2)*ROUND(G269,3),2)</f>
        <v>0</v>
      </c>
      <c r="O269">
        <f>(I269*21)/100</f>
        <v>0</v>
      </c>
      <c r="P269" t="s">
        <v>23</v>
      </c>
    </row>
    <row r="270" spans="1:16" x14ac:dyDescent="0.2">
      <c r="A270" s="34" t="s">
        <v>50</v>
      </c>
      <c r="E270" s="35" t="s">
        <v>47</v>
      </c>
    </row>
    <row r="271" spans="1:16" ht="89.25" x14ac:dyDescent="0.2">
      <c r="A271" s="36" t="s">
        <v>51</v>
      </c>
      <c r="E271" s="37" t="s">
        <v>491</v>
      </c>
    </row>
    <row r="272" spans="1:16" ht="38.25" x14ac:dyDescent="0.2">
      <c r="A272" t="s">
        <v>53</v>
      </c>
      <c r="E272" s="35" t="s">
        <v>470</v>
      </c>
    </row>
    <row r="273" spans="1:16" ht="25.5" x14ac:dyDescent="0.2">
      <c r="A273" s="25" t="s">
        <v>45</v>
      </c>
      <c r="B273" s="29" t="s">
        <v>492</v>
      </c>
      <c r="C273" s="29" t="s">
        <v>493</v>
      </c>
      <c r="D273" s="25" t="s">
        <v>47</v>
      </c>
      <c r="E273" s="30" t="s">
        <v>494</v>
      </c>
      <c r="F273" s="31" t="s">
        <v>119</v>
      </c>
      <c r="G273" s="32">
        <v>182.62</v>
      </c>
      <c r="H273" s="33">
        <v>0</v>
      </c>
      <c r="I273" s="33">
        <f>ROUND(ROUND(H273,2)*ROUND(G273,3),2)</f>
        <v>0</v>
      </c>
      <c r="O273">
        <f>(I273*21)/100</f>
        <v>0</v>
      </c>
      <c r="P273" t="s">
        <v>23</v>
      </c>
    </row>
    <row r="274" spans="1:16" x14ac:dyDescent="0.2">
      <c r="A274" s="34" t="s">
        <v>50</v>
      </c>
      <c r="E274" s="35" t="s">
        <v>47</v>
      </c>
    </row>
    <row r="275" spans="1:16" ht="102" x14ac:dyDescent="0.2">
      <c r="A275" s="36" t="s">
        <v>51</v>
      </c>
      <c r="E275" s="37" t="s">
        <v>495</v>
      </c>
    </row>
    <row r="276" spans="1:16" ht="38.25" x14ac:dyDescent="0.2">
      <c r="A276" t="s">
        <v>53</v>
      </c>
      <c r="E276" s="35" t="s">
        <v>470</v>
      </c>
    </row>
    <row r="277" spans="1:16" x14ac:dyDescent="0.2">
      <c r="A277" s="25" t="s">
        <v>45</v>
      </c>
      <c r="B277" s="29" t="s">
        <v>496</v>
      </c>
      <c r="C277" s="29" t="s">
        <v>497</v>
      </c>
      <c r="D277" s="25" t="s">
        <v>47</v>
      </c>
      <c r="E277" s="30" t="s">
        <v>498</v>
      </c>
      <c r="F277" s="31" t="s">
        <v>119</v>
      </c>
      <c r="G277" s="32">
        <v>1.8</v>
      </c>
      <c r="H277" s="33">
        <v>0</v>
      </c>
      <c r="I277" s="33">
        <f>ROUND(ROUND(H277,2)*ROUND(G277,3),2)</f>
        <v>0</v>
      </c>
      <c r="O277">
        <f>(I277*21)/100</f>
        <v>0</v>
      </c>
      <c r="P277" t="s">
        <v>23</v>
      </c>
    </row>
    <row r="278" spans="1:16" ht="25.5" x14ac:dyDescent="0.2">
      <c r="A278" s="34" t="s">
        <v>50</v>
      </c>
      <c r="E278" s="35" t="s">
        <v>459</v>
      </c>
    </row>
    <row r="279" spans="1:16" ht="25.5" x14ac:dyDescent="0.2">
      <c r="A279" s="36" t="s">
        <v>51</v>
      </c>
      <c r="E279" s="37" t="s">
        <v>499</v>
      </c>
    </row>
    <row r="280" spans="1:16" ht="293.25" x14ac:dyDescent="0.2">
      <c r="A280" t="s">
        <v>53</v>
      </c>
      <c r="E280" s="35" t="s">
        <v>500</v>
      </c>
    </row>
    <row r="281" spans="1:16" x14ac:dyDescent="0.2">
      <c r="A281" s="25" t="s">
        <v>45</v>
      </c>
      <c r="B281" s="29" t="s">
        <v>501</v>
      </c>
      <c r="C281" s="29" t="s">
        <v>502</v>
      </c>
      <c r="D281" s="25" t="s">
        <v>47</v>
      </c>
      <c r="E281" s="30" t="s">
        <v>503</v>
      </c>
      <c r="F281" s="31" t="s">
        <v>119</v>
      </c>
      <c r="G281" s="32">
        <v>17.106000000000002</v>
      </c>
      <c r="H281" s="33">
        <v>0</v>
      </c>
      <c r="I281" s="33">
        <f>ROUND(ROUND(H281,2)*ROUND(G281,3),2)</f>
        <v>0</v>
      </c>
      <c r="O281">
        <f>(I281*21)/100</f>
        <v>0</v>
      </c>
      <c r="P281" t="s">
        <v>23</v>
      </c>
    </row>
    <row r="282" spans="1:16" x14ac:dyDescent="0.2">
      <c r="A282" s="34" t="s">
        <v>50</v>
      </c>
      <c r="E282" s="35" t="s">
        <v>47</v>
      </c>
    </row>
    <row r="283" spans="1:16" ht="63.75" x14ac:dyDescent="0.2">
      <c r="A283" s="36" t="s">
        <v>51</v>
      </c>
      <c r="E283" s="37" t="s">
        <v>504</v>
      </c>
    </row>
    <row r="284" spans="1:16" ht="51" x14ac:dyDescent="0.2">
      <c r="A284" t="s">
        <v>53</v>
      </c>
      <c r="E284" s="35" t="s">
        <v>505</v>
      </c>
    </row>
    <row r="285" spans="1:16" x14ac:dyDescent="0.2">
      <c r="A285" s="25" t="s">
        <v>45</v>
      </c>
      <c r="B285" s="29" t="s">
        <v>506</v>
      </c>
      <c r="C285" s="29" t="s">
        <v>507</v>
      </c>
      <c r="D285" s="25" t="s">
        <v>47</v>
      </c>
      <c r="E285" s="30" t="s">
        <v>508</v>
      </c>
      <c r="F285" s="31" t="s">
        <v>119</v>
      </c>
      <c r="G285" s="32">
        <v>21.879000000000001</v>
      </c>
      <c r="H285" s="33">
        <v>0</v>
      </c>
      <c r="I285" s="33">
        <f>ROUND(ROUND(H285,2)*ROUND(G285,3),2)</f>
        <v>0</v>
      </c>
      <c r="O285">
        <f>(I285*21)/100</f>
        <v>0</v>
      </c>
      <c r="P285" t="s">
        <v>23</v>
      </c>
    </row>
    <row r="286" spans="1:16" x14ac:dyDescent="0.2">
      <c r="A286" s="34" t="s">
        <v>50</v>
      </c>
      <c r="E286" s="35" t="s">
        <v>47</v>
      </c>
    </row>
    <row r="287" spans="1:16" ht="127.5" x14ac:dyDescent="0.2">
      <c r="A287" s="36" t="s">
        <v>51</v>
      </c>
      <c r="E287" s="37" t="s">
        <v>509</v>
      </c>
    </row>
    <row r="288" spans="1:16" ht="102" x14ac:dyDescent="0.2">
      <c r="A288" t="s">
        <v>53</v>
      </c>
      <c r="E288" s="35" t="s">
        <v>510</v>
      </c>
    </row>
    <row r="289" spans="1:18" x14ac:dyDescent="0.2">
      <c r="A289" s="25" t="s">
        <v>45</v>
      </c>
      <c r="B289" s="29" t="s">
        <v>511</v>
      </c>
      <c r="C289" s="29" t="s">
        <v>512</v>
      </c>
      <c r="D289" s="25" t="s">
        <v>47</v>
      </c>
      <c r="E289" s="30" t="s">
        <v>513</v>
      </c>
      <c r="F289" s="31" t="s">
        <v>125</v>
      </c>
      <c r="G289" s="32">
        <v>2.89</v>
      </c>
      <c r="H289" s="33">
        <v>0</v>
      </c>
      <c r="I289" s="33">
        <f>ROUND(ROUND(H289,2)*ROUND(G289,3),2)</f>
        <v>0</v>
      </c>
      <c r="O289">
        <f>(I289*21)/100</f>
        <v>0</v>
      </c>
      <c r="P289" t="s">
        <v>23</v>
      </c>
    </row>
    <row r="290" spans="1:18" x14ac:dyDescent="0.2">
      <c r="A290" s="34" t="s">
        <v>50</v>
      </c>
      <c r="E290" s="35" t="s">
        <v>47</v>
      </c>
    </row>
    <row r="291" spans="1:18" ht="25.5" x14ac:dyDescent="0.2">
      <c r="A291" s="36" t="s">
        <v>51</v>
      </c>
      <c r="E291" s="37" t="s">
        <v>514</v>
      </c>
    </row>
    <row r="292" spans="1:18" ht="127.5" x14ac:dyDescent="0.2">
      <c r="A292" t="s">
        <v>53</v>
      </c>
      <c r="E292" s="35" t="s">
        <v>515</v>
      </c>
    </row>
    <row r="293" spans="1:18" ht="12.75" customHeight="1" x14ac:dyDescent="0.2">
      <c r="A293" s="12" t="s">
        <v>43</v>
      </c>
      <c r="B293" s="12"/>
      <c r="C293" s="40" t="s">
        <v>35</v>
      </c>
      <c r="D293" s="12"/>
      <c r="E293" s="27" t="s">
        <v>122</v>
      </c>
      <c r="F293" s="12"/>
      <c r="G293" s="12"/>
      <c r="H293" s="12"/>
      <c r="I293" s="41">
        <f>0+Q293</f>
        <v>0</v>
      </c>
      <c r="O293">
        <f>0+R293</f>
        <v>0</v>
      </c>
      <c r="Q293">
        <f>0+I294+I298+I302+I306+I310+I314+I318+I322+I326+I330+I334</f>
        <v>0</v>
      </c>
      <c r="R293">
        <f>0+O294+O298+O302+O306+O310+O314+O318+O322+O326+O330+O334</f>
        <v>0</v>
      </c>
    </row>
    <row r="294" spans="1:18" x14ac:dyDescent="0.2">
      <c r="A294" s="25" t="s">
        <v>45</v>
      </c>
      <c r="B294" s="29" t="s">
        <v>516</v>
      </c>
      <c r="C294" s="29" t="s">
        <v>517</v>
      </c>
      <c r="D294" s="25" t="s">
        <v>47</v>
      </c>
      <c r="E294" s="30" t="s">
        <v>518</v>
      </c>
      <c r="F294" s="31" t="s">
        <v>119</v>
      </c>
      <c r="G294" s="32">
        <v>307.14800000000002</v>
      </c>
      <c r="H294" s="33">
        <v>0</v>
      </c>
      <c r="I294" s="33">
        <f>ROUND(ROUND(H294,2)*ROUND(G294,3),2)</f>
        <v>0</v>
      </c>
      <c r="O294">
        <f>(I294*21)/100</f>
        <v>0</v>
      </c>
      <c r="P294" t="s">
        <v>23</v>
      </c>
    </row>
    <row r="295" spans="1:18" x14ac:dyDescent="0.2">
      <c r="A295" s="34" t="s">
        <v>50</v>
      </c>
      <c r="E295" s="35" t="s">
        <v>47</v>
      </c>
    </row>
    <row r="296" spans="1:18" ht="63.75" x14ac:dyDescent="0.2">
      <c r="A296" s="36" t="s">
        <v>51</v>
      </c>
      <c r="E296" s="37" t="s">
        <v>519</v>
      </c>
    </row>
    <row r="297" spans="1:18" ht="127.5" x14ac:dyDescent="0.2">
      <c r="A297" t="s">
        <v>53</v>
      </c>
      <c r="E297" s="35" t="s">
        <v>520</v>
      </c>
    </row>
    <row r="298" spans="1:18" x14ac:dyDescent="0.2">
      <c r="A298" s="25" t="s">
        <v>45</v>
      </c>
      <c r="B298" s="29" t="s">
        <v>521</v>
      </c>
      <c r="C298" s="29" t="s">
        <v>522</v>
      </c>
      <c r="D298" s="25" t="s">
        <v>47</v>
      </c>
      <c r="E298" s="30" t="s">
        <v>523</v>
      </c>
      <c r="F298" s="31" t="s">
        <v>119</v>
      </c>
      <c r="G298" s="32">
        <v>543.68799999999999</v>
      </c>
      <c r="H298" s="33">
        <v>0</v>
      </c>
      <c r="I298" s="33">
        <f>ROUND(ROUND(H298,2)*ROUND(G298,3),2)</f>
        <v>0</v>
      </c>
      <c r="O298">
        <f>(I298*21)/100</f>
        <v>0</v>
      </c>
      <c r="P298" t="s">
        <v>23</v>
      </c>
    </row>
    <row r="299" spans="1:18" x14ac:dyDescent="0.2">
      <c r="A299" s="34" t="s">
        <v>50</v>
      </c>
      <c r="E299" s="35" t="s">
        <v>47</v>
      </c>
    </row>
    <row r="300" spans="1:18" ht="63.75" x14ac:dyDescent="0.2">
      <c r="A300" s="36" t="s">
        <v>51</v>
      </c>
      <c r="E300" s="37" t="s">
        <v>524</v>
      </c>
    </row>
    <row r="301" spans="1:18" ht="51" x14ac:dyDescent="0.2">
      <c r="A301" t="s">
        <v>53</v>
      </c>
      <c r="E301" s="35" t="s">
        <v>525</v>
      </c>
    </row>
    <row r="302" spans="1:18" x14ac:dyDescent="0.2">
      <c r="A302" s="25" t="s">
        <v>45</v>
      </c>
      <c r="B302" s="29" t="s">
        <v>526</v>
      </c>
      <c r="C302" s="29" t="s">
        <v>527</v>
      </c>
      <c r="D302" s="25" t="s">
        <v>47</v>
      </c>
      <c r="E302" s="30" t="s">
        <v>528</v>
      </c>
      <c r="F302" s="31" t="s">
        <v>119</v>
      </c>
      <c r="G302" s="32">
        <v>66.95</v>
      </c>
      <c r="H302" s="33">
        <v>0</v>
      </c>
      <c r="I302" s="33">
        <f>ROUND(ROUND(H302,2)*ROUND(G302,3),2)</f>
        <v>0</v>
      </c>
      <c r="O302">
        <f>(I302*21)/100</f>
        <v>0</v>
      </c>
      <c r="P302" t="s">
        <v>23</v>
      </c>
    </row>
    <row r="303" spans="1:18" x14ac:dyDescent="0.2">
      <c r="A303" s="34" t="s">
        <v>50</v>
      </c>
      <c r="E303" s="35" t="s">
        <v>47</v>
      </c>
    </row>
    <row r="304" spans="1:18" x14ac:dyDescent="0.2">
      <c r="A304" s="36" t="s">
        <v>51</v>
      </c>
      <c r="E304" s="37" t="s">
        <v>529</v>
      </c>
    </row>
    <row r="305" spans="1:16" ht="38.25" x14ac:dyDescent="0.2">
      <c r="A305" t="s">
        <v>53</v>
      </c>
      <c r="E305" s="35" t="s">
        <v>530</v>
      </c>
    </row>
    <row r="306" spans="1:16" x14ac:dyDescent="0.2">
      <c r="A306" s="25" t="s">
        <v>45</v>
      </c>
      <c r="B306" s="29" t="s">
        <v>531</v>
      </c>
      <c r="C306" s="29" t="s">
        <v>532</v>
      </c>
      <c r="D306" s="25" t="s">
        <v>47</v>
      </c>
      <c r="E306" s="30" t="s">
        <v>533</v>
      </c>
      <c r="F306" s="31" t="s">
        <v>125</v>
      </c>
      <c r="G306" s="32">
        <v>405.82499999999999</v>
      </c>
      <c r="H306" s="33">
        <v>0</v>
      </c>
      <c r="I306" s="33">
        <f>ROUND(ROUND(H306,2)*ROUND(G306,3),2)</f>
        <v>0</v>
      </c>
      <c r="O306">
        <f>(I306*21)/100</f>
        <v>0</v>
      </c>
      <c r="P306" t="s">
        <v>23</v>
      </c>
    </row>
    <row r="307" spans="1:16" x14ac:dyDescent="0.2">
      <c r="A307" s="34" t="s">
        <v>50</v>
      </c>
      <c r="E307" s="35" t="s">
        <v>47</v>
      </c>
    </row>
    <row r="308" spans="1:16" ht="25.5" x14ac:dyDescent="0.2">
      <c r="A308" s="36" t="s">
        <v>51</v>
      </c>
      <c r="E308" s="37" t="s">
        <v>534</v>
      </c>
    </row>
    <row r="309" spans="1:16" ht="38.25" x14ac:dyDescent="0.2">
      <c r="A309" t="s">
        <v>53</v>
      </c>
      <c r="E309" s="35" t="s">
        <v>530</v>
      </c>
    </row>
    <row r="310" spans="1:16" x14ac:dyDescent="0.2">
      <c r="A310" s="25" t="s">
        <v>45</v>
      </c>
      <c r="B310" s="29" t="s">
        <v>535</v>
      </c>
      <c r="C310" s="29" t="s">
        <v>536</v>
      </c>
      <c r="D310" s="25" t="s">
        <v>47</v>
      </c>
      <c r="E310" s="30" t="s">
        <v>537</v>
      </c>
      <c r="F310" s="31" t="s">
        <v>125</v>
      </c>
      <c r="G310" s="32">
        <v>1918.088</v>
      </c>
      <c r="H310" s="33">
        <v>0</v>
      </c>
      <c r="I310" s="33">
        <f>ROUND(ROUND(H310,2)*ROUND(G310,3),2)</f>
        <v>0</v>
      </c>
      <c r="O310">
        <f>(I310*21)/100</f>
        <v>0</v>
      </c>
      <c r="P310" t="s">
        <v>23</v>
      </c>
    </row>
    <row r="311" spans="1:16" x14ac:dyDescent="0.2">
      <c r="A311" s="34" t="s">
        <v>50</v>
      </c>
      <c r="E311" s="35" t="s">
        <v>47</v>
      </c>
    </row>
    <row r="312" spans="1:16" ht="63.75" x14ac:dyDescent="0.2">
      <c r="A312" s="36" t="s">
        <v>51</v>
      </c>
      <c r="E312" s="37" t="s">
        <v>538</v>
      </c>
    </row>
    <row r="313" spans="1:16" ht="51" x14ac:dyDescent="0.2">
      <c r="A313" t="s">
        <v>53</v>
      </c>
      <c r="E313" s="35" t="s">
        <v>539</v>
      </c>
    </row>
    <row r="314" spans="1:16" x14ac:dyDescent="0.2">
      <c r="A314" s="25" t="s">
        <v>45</v>
      </c>
      <c r="B314" s="29" t="s">
        <v>540</v>
      </c>
      <c r="C314" s="29" t="s">
        <v>541</v>
      </c>
      <c r="D314" s="25" t="s">
        <v>47</v>
      </c>
      <c r="E314" s="30" t="s">
        <v>542</v>
      </c>
      <c r="F314" s="31" t="s">
        <v>125</v>
      </c>
      <c r="G314" s="32">
        <v>1918.088</v>
      </c>
      <c r="H314" s="33">
        <v>0</v>
      </c>
      <c r="I314" s="33">
        <f>ROUND(ROUND(H314,2)*ROUND(G314,3),2)</f>
        <v>0</v>
      </c>
      <c r="O314">
        <f>(I314*21)/100</f>
        <v>0</v>
      </c>
      <c r="P314" t="s">
        <v>23</v>
      </c>
    </row>
    <row r="315" spans="1:16" x14ac:dyDescent="0.2">
      <c r="A315" s="34" t="s">
        <v>50</v>
      </c>
      <c r="E315" s="35" t="s">
        <v>47</v>
      </c>
    </row>
    <row r="316" spans="1:16" ht="76.5" x14ac:dyDescent="0.2">
      <c r="A316" s="36" t="s">
        <v>51</v>
      </c>
      <c r="E316" s="37" t="s">
        <v>543</v>
      </c>
    </row>
    <row r="317" spans="1:16" ht="51" x14ac:dyDescent="0.2">
      <c r="A317" t="s">
        <v>53</v>
      </c>
      <c r="E317" s="35" t="s">
        <v>539</v>
      </c>
    </row>
    <row r="318" spans="1:16" x14ac:dyDescent="0.2">
      <c r="A318" s="25" t="s">
        <v>45</v>
      </c>
      <c r="B318" s="29" t="s">
        <v>544</v>
      </c>
      <c r="C318" s="29" t="s">
        <v>545</v>
      </c>
      <c r="D318" s="25" t="s">
        <v>47</v>
      </c>
      <c r="E318" s="30" t="s">
        <v>546</v>
      </c>
      <c r="F318" s="31" t="s">
        <v>125</v>
      </c>
      <c r="G318" s="32">
        <v>4108.4679999999998</v>
      </c>
      <c r="H318" s="33">
        <v>0</v>
      </c>
      <c r="I318" s="33">
        <f>ROUND(ROUND(H318,2)*ROUND(G318,3),2)</f>
        <v>0</v>
      </c>
      <c r="O318">
        <f>(I318*21)/100</f>
        <v>0</v>
      </c>
      <c r="P318" t="s">
        <v>23</v>
      </c>
    </row>
    <row r="319" spans="1:16" x14ac:dyDescent="0.2">
      <c r="A319" s="34" t="s">
        <v>50</v>
      </c>
      <c r="E319" s="35" t="s">
        <v>47</v>
      </c>
    </row>
    <row r="320" spans="1:16" ht="76.5" x14ac:dyDescent="0.2">
      <c r="A320" s="36" t="s">
        <v>51</v>
      </c>
      <c r="E320" s="37" t="s">
        <v>547</v>
      </c>
    </row>
    <row r="321" spans="1:16" ht="51" x14ac:dyDescent="0.2">
      <c r="A321" t="s">
        <v>53</v>
      </c>
      <c r="E321" s="35" t="s">
        <v>539</v>
      </c>
    </row>
    <row r="322" spans="1:16" ht="25.5" x14ac:dyDescent="0.2">
      <c r="A322" s="25" t="s">
        <v>45</v>
      </c>
      <c r="B322" s="29" t="s">
        <v>548</v>
      </c>
      <c r="C322" s="29" t="s">
        <v>549</v>
      </c>
      <c r="D322" s="25" t="s">
        <v>47</v>
      </c>
      <c r="E322" s="30" t="s">
        <v>550</v>
      </c>
      <c r="F322" s="31" t="s">
        <v>125</v>
      </c>
      <c r="G322" s="32">
        <v>2205.0830000000001</v>
      </c>
      <c r="H322" s="33">
        <v>0</v>
      </c>
      <c r="I322" s="33">
        <f>ROUND(ROUND(H322,2)*ROUND(G322,3),2)</f>
        <v>0</v>
      </c>
      <c r="O322">
        <f>(I322*21)/100</f>
        <v>0</v>
      </c>
      <c r="P322" t="s">
        <v>23</v>
      </c>
    </row>
    <row r="323" spans="1:16" x14ac:dyDescent="0.2">
      <c r="A323" s="34" t="s">
        <v>50</v>
      </c>
      <c r="E323" s="35" t="s">
        <v>47</v>
      </c>
    </row>
    <row r="324" spans="1:16" ht="51" x14ac:dyDescent="0.2">
      <c r="A324" s="36" t="s">
        <v>51</v>
      </c>
      <c r="E324" s="37" t="s">
        <v>551</v>
      </c>
    </row>
    <row r="325" spans="1:16" ht="140.25" x14ac:dyDescent="0.2">
      <c r="A325" t="s">
        <v>53</v>
      </c>
      <c r="E325" s="35" t="s">
        <v>552</v>
      </c>
    </row>
    <row r="326" spans="1:16" x14ac:dyDescent="0.2">
      <c r="A326" s="25" t="s">
        <v>45</v>
      </c>
      <c r="B326" s="29" t="s">
        <v>553</v>
      </c>
      <c r="C326" s="29" t="s">
        <v>554</v>
      </c>
      <c r="D326" s="25" t="s">
        <v>47</v>
      </c>
      <c r="E326" s="30" t="s">
        <v>555</v>
      </c>
      <c r="F326" s="31" t="s">
        <v>125</v>
      </c>
      <c r="G326" s="32">
        <v>2226.915</v>
      </c>
      <c r="H326" s="33">
        <v>0</v>
      </c>
      <c r="I326" s="33">
        <f>ROUND(ROUND(H326,2)*ROUND(G326,3),2)</f>
        <v>0</v>
      </c>
      <c r="O326">
        <f>(I326*21)/100</f>
        <v>0</v>
      </c>
      <c r="P326" t="s">
        <v>23</v>
      </c>
    </row>
    <row r="327" spans="1:16" x14ac:dyDescent="0.2">
      <c r="A327" s="34" t="s">
        <v>50</v>
      </c>
      <c r="E327" s="35" t="s">
        <v>47</v>
      </c>
    </row>
    <row r="328" spans="1:16" ht="51" x14ac:dyDescent="0.2">
      <c r="A328" s="36" t="s">
        <v>51</v>
      </c>
      <c r="E328" s="37" t="s">
        <v>556</v>
      </c>
    </row>
    <row r="329" spans="1:16" ht="140.25" x14ac:dyDescent="0.2">
      <c r="A329" t="s">
        <v>53</v>
      </c>
      <c r="E329" s="35" t="s">
        <v>552</v>
      </c>
    </row>
    <row r="330" spans="1:16" ht="25.5" x14ac:dyDescent="0.2">
      <c r="A330" s="25" t="s">
        <v>45</v>
      </c>
      <c r="B330" s="29" t="s">
        <v>557</v>
      </c>
      <c r="C330" s="29" t="s">
        <v>558</v>
      </c>
      <c r="D330" s="25" t="s">
        <v>47</v>
      </c>
      <c r="E330" s="30" t="s">
        <v>559</v>
      </c>
      <c r="F330" s="31" t="s">
        <v>125</v>
      </c>
      <c r="G330" s="32">
        <v>1881.5530000000001</v>
      </c>
      <c r="H330" s="33">
        <v>0</v>
      </c>
      <c r="I330" s="33">
        <f>ROUND(ROUND(H330,2)*ROUND(G330,3),2)</f>
        <v>0</v>
      </c>
      <c r="O330">
        <f>(I330*21)/100</f>
        <v>0</v>
      </c>
      <c r="P330" t="s">
        <v>23</v>
      </c>
    </row>
    <row r="331" spans="1:16" x14ac:dyDescent="0.2">
      <c r="A331" s="34" t="s">
        <v>50</v>
      </c>
      <c r="E331" s="35" t="s">
        <v>47</v>
      </c>
    </row>
    <row r="332" spans="1:16" ht="51" x14ac:dyDescent="0.2">
      <c r="A332" s="36" t="s">
        <v>51</v>
      </c>
      <c r="E332" s="37" t="s">
        <v>560</v>
      </c>
    </row>
    <row r="333" spans="1:16" ht="140.25" x14ac:dyDescent="0.2">
      <c r="A333" t="s">
        <v>53</v>
      </c>
      <c r="E333" s="35" t="s">
        <v>552</v>
      </c>
    </row>
    <row r="334" spans="1:16" x14ac:dyDescent="0.2">
      <c r="A334" s="25" t="s">
        <v>45</v>
      </c>
      <c r="B334" s="29" t="s">
        <v>561</v>
      </c>
      <c r="C334" s="29" t="s">
        <v>562</v>
      </c>
      <c r="D334" s="25" t="s">
        <v>47</v>
      </c>
      <c r="E334" s="30" t="s">
        <v>563</v>
      </c>
      <c r="F334" s="31" t="s">
        <v>119</v>
      </c>
      <c r="G334" s="32">
        <v>13.239000000000001</v>
      </c>
      <c r="H334" s="33">
        <v>0</v>
      </c>
      <c r="I334" s="33">
        <f>ROUND(ROUND(H334,2)*ROUND(G334,3),2)</f>
        <v>0</v>
      </c>
      <c r="O334">
        <f>(I334*21)/100</f>
        <v>0</v>
      </c>
      <c r="P334" t="s">
        <v>23</v>
      </c>
    </row>
    <row r="335" spans="1:16" x14ac:dyDescent="0.2">
      <c r="A335" s="34" t="s">
        <v>50</v>
      </c>
      <c r="E335" s="35" t="s">
        <v>47</v>
      </c>
    </row>
    <row r="336" spans="1:16" ht="51" x14ac:dyDescent="0.2">
      <c r="A336" s="36" t="s">
        <v>51</v>
      </c>
      <c r="E336" s="37" t="s">
        <v>564</v>
      </c>
    </row>
    <row r="337" spans="1:18" ht="140.25" x14ac:dyDescent="0.2">
      <c r="A337" t="s">
        <v>53</v>
      </c>
      <c r="E337" s="35" t="s">
        <v>552</v>
      </c>
    </row>
    <row r="338" spans="1:18" ht="12.75" customHeight="1" x14ac:dyDescent="0.2">
      <c r="A338" s="12" t="s">
        <v>43</v>
      </c>
      <c r="B338" s="12"/>
      <c r="C338" s="40" t="s">
        <v>37</v>
      </c>
      <c r="D338" s="12"/>
      <c r="E338" s="27" t="s">
        <v>565</v>
      </c>
      <c r="F338" s="12"/>
      <c r="G338" s="12"/>
      <c r="H338" s="12"/>
      <c r="I338" s="41">
        <f>0+Q338</f>
        <v>0</v>
      </c>
      <c r="O338">
        <f>0+R338</f>
        <v>0</v>
      </c>
      <c r="Q338">
        <f>0+I339+I343+I347+I351</f>
        <v>0</v>
      </c>
      <c r="R338">
        <f>0+O339+O343+O347+O351</f>
        <v>0</v>
      </c>
    </row>
    <row r="339" spans="1:18" x14ac:dyDescent="0.2">
      <c r="A339" s="25" t="s">
        <v>45</v>
      </c>
      <c r="B339" s="29" t="s">
        <v>566</v>
      </c>
      <c r="C339" s="29" t="s">
        <v>567</v>
      </c>
      <c r="D339" s="25" t="s">
        <v>47</v>
      </c>
      <c r="E339" s="30" t="s">
        <v>568</v>
      </c>
      <c r="F339" s="31" t="s">
        <v>125</v>
      </c>
      <c r="G339" s="32">
        <v>430.2</v>
      </c>
      <c r="H339" s="33">
        <v>0</v>
      </c>
      <c r="I339" s="33">
        <f>ROUND(ROUND(H339,2)*ROUND(G339,3),2)</f>
        <v>0</v>
      </c>
      <c r="O339">
        <f>(I339*21)/100</f>
        <v>0</v>
      </c>
      <c r="P339" t="s">
        <v>23</v>
      </c>
    </row>
    <row r="340" spans="1:18" x14ac:dyDescent="0.2">
      <c r="A340" s="34" t="s">
        <v>50</v>
      </c>
      <c r="E340" s="35" t="s">
        <v>569</v>
      </c>
    </row>
    <row r="341" spans="1:18" ht="102" x14ac:dyDescent="0.2">
      <c r="A341" s="36" t="s">
        <v>51</v>
      </c>
      <c r="E341" s="37" t="s">
        <v>570</v>
      </c>
    </row>
    <row r="342" spans="1:18" ht="76.5" x14ac:dyDescent="0.2">
      <c r="A342" t="s">
        <v>53</v>
      </c>
      <c r="E342" s="35" t="s">
        <v>571</v>
      </c>
    </row>
    <row r="343" spans="1:18" x14ac:dyDescent="0.2">
      <c r="A343" s="25" t="s">
        <v>45</v>
      </c>
      <c r="B343" s="29" t="s">
        <v>572</v>
      </c>
      <c r="C343" s="29" t="s">
        <v>573</v>
      </c>
      <c r="D343" s="25" t="s">
        <v>47</v>
      </c>
      <c r="E343" s="30" t="s">
        <v>574</v>
      </c>
      <c r="F343" s="31" t="s">
        <v>125</v>
      </c>
      <c r="G343" s="32">
        <v>430.2</v>
      </c>
      <c r="H343" s="33">
        <v>0</v>
      </c>
      <c r="I343" s="33">
        <f>ROUND(ROUND(H343,2)*ROUND(G343,3),2)</f>
        <v>0</v>
      </c>
      <c r="O343">
        <f>(I343*21)/100</f>
        <v>0</v>
      </c>
      <c r="P343" t="s">
        <v>23</v>
      </c>
    </row>
    <row r="344" spans="1:18" ht="25.5" x14ac:dyDescent="0.2">
      <c r="A344" s="34" t="s">
        <v>50</v>
      </c>
      <c r="E344" s="35" t="s">
        <v>575</v>
      </c>
    </row>
    <row r="345" spans="1:18" ht="102" x14ac:dyDescent="0.2">
      <c r="A345" s="36" t="s">
        <v>51</v>
      </c>
      <c r="E345" s="37" t="s">
        <v>576</v>
      </c>
    </row>
    <row r="346" spans="1:18" ht="76.5" x14ac:dyDescent="0.2">
      <c r="A346" t="s">
        <v>53</v>
      </c>
      <c r="E346" s="35" t="s">
        <v>571</v>
      </c>
    </row>
    <row r="347" spans="1:18" x14ac:dyDescent="0.2">
      <c r="A347" s="25" t="s">
        <v>45</v>
      </c>
      <c r="B347" s="29" t="s">
        <v>577</v>
      </c>
      <c r="C347" s="29" t="s">
        <v>578</v>
      </c>
      <c r="D347" s="25" t="s">
        <v>47</v>
      </c>
      <c r="E347" s="30" t="s">
        <v>579</v>
      </c>
      <c r="F347" s="31" t="s">
        <v>125</v>
      </c>
      <c r="G347" s="32">
        <v>430.2</v>
      </c>
      <c r="H347" s="33">
        <v>0</v>
      </c>
      <c r="I347" s="33">
        <f>ROUND(ROUND(H347,2)*ROUND(G347,3),2)</f>
        <v>0</v>
      </c>
      <c r="O347">
        <f>(I347*21)/100</f>
        <v>0</v>
      </c>
      <c r="P347" t="s">
        <v>23</v>
      </c>
    </row>
    <row r="348" spans="1:18" ht="25.5" x14ac:dyDescent="0.2">
      <c r="A348" s="34" t="s">
        <v>50</v>
      </c>
      <c r="E348" s="35" t="s">
        <v>580</v>
      </c>
    </row>
    <row r="349" spans="1:18" ht="102" x14ac:dyDescent="0.2">
      <c r="A349" s="36" t="s">
        <v>51</v>
      </c>
      <c r="E349" s="37" t="s">
        <v>581</v>
      </c>
    </row>
    <row r="350" spans="1:18" ht="63.75" x14ac:dyDescent="0.2">
      <c r="A350" t="s">
        <v>53</v>
      </c>
      <c r="E350" s="35" t="s">
        <v>582</v>
      </c>
    </row>
    <row r="351" spans="1:18" x14ac:dyDescent="0.2">
      <c r="A351" s="25" t="s">
        <v>45</v>
      </c>
      <c r="B351" s="29" t="s">
        <v>583</v>
      </c>
      <c r="C351" s="29" t="s">
        <v>584</v>
      </c>
      <c r="D351" s="25" t="s">
        <v>47</v>
      </c>
      <c r="E351" s="30" t="s">
        <v>585</v>
      </c>
      <c r="F351" s="31" t="s">
        <v>125</v>
      </c>
      <c r="G351" s="32">
        <v>64.53</v>
      </c>
      <c r="H351" s="33">
        <v>0</v>
      </c>
      <c r="I351" s="33">
        <f>ROUND(ROUND(H351,2)*ROUND(G351,3),2)</f>
        <v>0</v>
      </c>
      <c r="O351">
        <f>(I351*21)/100</f>
        <v>0</v>
      </c>
      <c r="P351" t="s">
        <v>23</v>
      </c>
    </row>
    <row r="352" spans="1:18" ht="38.25" x14ac:dyDescent="0.2">
      <c r="A352" s="34" t="s">
        <v>50</v>
      </c>
      <c r="E352" s="35" t="s">
        <v>586</v>
      </c>
    </row>
    <row r="353" spans="1:18" ht="102" x14ac:dyDescent="0.2">
      <c r="A353" s="36" t="s">
        <v>51</v>
      </c>
      <c r="E353" s="37" t="s">
        <v>587</v>
      </c>
    </row>
    <row r="354" spans="1:18" ht="63.75" x14ac:dyDescent="0.2">
      <c r="A354" t="s">
        <v>53</v>
      </c>
      <c r="E354" s="35" t="s">
        <v>582</v>
      </c>
    </row>
    <row r="355" spans="1:18" ht="12.75" customHeight="1" x14ac:dyDescent="0.2">
      <c r="A355" s="12" t="s">
        <v>43</v>
      </c>
      <c r="B355" s="12"/>
      <c r="C355" s="40" t="s">
        <v>75</v>
      </c>
      <c r="D355" s="12"/>
      <c r="E355" s="27" t="s">
        <v>588</v>
      </c>
      <c r="F355" s="12"/>
      <c r="G355" s="12"/>
      <c r="H355" s="12"/>
      <c r="I355" s="41">
        <f>0+Q355</f>
        <v>0</v>
      </c>
      <c r="O355">
        <f>0+R355</f>
        <v>0</v>
      </c>
      <c r="Q355">
        <f>0+I356+I360+I364+I368+I372+I376+I380+I384+I388+I392</f>
        <v>0</v>
      </c>
      <c r="R355">
        <f>0+O356+O360+O364+O368+O372+O376+O380+O384+O388+O392</f>
        <v>0</v>
      </c>
    </row>
    <row r="356" spans="1:18" ht="25.5" x14ac:dyDescent="0.2">
      <c r="A356" s="25" t="s">
        <v>45</v>
      </c>
      <c r="B356" s="29" t="s">
        <v>589</v>
      </c>
      <c r="C356" s="29" t="s">
        <v>590</v>
      </c>
      <c r="D356" s="25" t="s">
        <v>47</v>
      </c>
      <c r="E356" s="30" t="s">
        <v>591</v>
      </c>
      <c r="F356" s="31" t="s">
        <v>125</v>
      </c>
      <c r="G356" s="32">
        <v>174.87</v>
      </c>
      <c r="H356" s="33">
        <v>0</v>
      </c>
      <c r="I356" s="33">
        <f>ROUND(ROUND(H356,2)*ROUND(G356,3),2)</f>
        <v>0</v>
      </c>
      <c r="O356">
        <f>(I356*21)/100</f>
        <v>0</v>
      </c>
      <c r="P356" t="s">
        <v>23</v>
      </c>
    </row>
    <row r="357" spans="1:18" x14ac:dyDescent="0.2">
      <c r="A357" s="34" t="s">
        <v>50</v>
      </c>
      <c r="E357" s="35" t="s">
        <v>47</v>
      </c>
    </row>
    <row r="358" spans="1:18" ht="76.5" x14ac:dyDescent="0.2">
      <c r="A358" s="36" t="s">
        <v>51</v>
      </c>
      <c r="E358" s="37" t="s">
        <v>592</v>
      </c>
    </row>
    <row r="359" spans="1:18" ht="191.25" x14ac:dyDescent="0.2">
      <c r="A359" t="s">
        <v>53</v>
      </c>
      <c r="E359" s="35" t="s">
        <v>593</v>
      </c>
    </row>
    <row r="360" spans="1:18" ht="25.5" x14ac:dyDescent="0.2">
      <c r="A360" s="25" t="s">
        <v>45</v>
      </c>
      <c r="B360" s="29" t="s">
        <v>594</v>
      </c>
      <c r="C360" s="29" t="s">
        <v>595</v>
      </c>
      <c r="D360" s="25" t="s">
        <v>47</v>
      </c>
      <c r="E360" s="30" t="s">
        <v>596</v>
      </c>
      <c r="F360" s="31" t="s">
        <v>125</v>
      </c>
      <c r="G360" s="32">
        <v>349.95</v>
      </c>
      <c r="H360" s="33">
        <v>0</v>
      </c>
      <c r="I360" s="33">
        <f>ROUND(ROUND(H360,2)*ROUND(G360,3),2)</f>
        <v>0</v>
      </c>
      <c r="O360">
        <f>(I360*21)/100</f>
        <v>0</v>
      </c>
      <c r="P360" t="s">
        <v>23</v>
      </c>
    </row>
    <row r="361" spans="1:18" x14ac:dyDescent="0.2">
      <c r="A361" s="34" t="s">
        <v>50</v>
      </c>
      <c r="E361" s="35" t="s">
        <v>47</v>
      </c>
    </row>
    <row r="362" spans="1:18" ht="76.5" x14ac:dyDescent="0.2">
      <c r="A362" s="36" t="s">
        <v>51</v>
      </c>
      <c r="E362" s="37" t="s">
        <v>597</v>
      </c>
    </row>
    <row r="363" spans="1:18" ht="191.25" x14ac:dyDescent="0.2">
      <c r="A363" t="s">
        <v>53</v>
      </c>
      <c r="E363" s="35" t="s">
        <v>593</v>
      </c>
    </row>
    <row r="364" spans="1:18" ht="25.5" x14ac:dyDescent="0.2">
      <c r="A364" s="25" t="s">
        <v>45</v>
      </c>
      <c r="B364" s="29" t="s">
        <v>598</v>
      </c>
      <c r="C364" s="29" t="s">
        <v>599</v>
      </c>
      <c r="D364" s="25" t="s">
        <v>47</v>
      </c>
      <c r="E364" s="30" t="s">
        <v>600</v>
      </c>
      <c r="F364" s="31" t="s">
        <v>125</v>
      </c>
      <c r="G364" s="32">
        <v>504.42500000000001</v>
      </c>
      <c r="H364" s="33">
        <v>0</v>
      </c>
      <c r="I364" s="33">
        <f>ROUND(ROUND(H364,2)*ROUND(G364,3),2)</f>
        <v>0</v>
      </c>
      <c r="O364">
        <f>(I364*21)/100</f>
        <v>0</v>
      </c>
      <c r="P364" t="s">
        <v>23</v>
      </c>
    </row>
    <row r="365" spans="1:18" x14ac:dyDescent="0.2">
      <c r="A365" s="34" t="s">
        <v>50</v>
      </c>
      <c r="E365" s="35" t="s">
        <v>47</v>
      </c>
    </row>
    <row r="366" spans="1:18" ht="51" x14ac:dyDescent="0.2">
      <c r="A366" s="36" t="s">
        <v>51</v>
      </c>
      <c r="E366" s="37" t="s">
        <v>601</v>
      </c>
    </row>
    <row r="367" spans="1:18" ht="216.75" x14ac:dyDescent="0.2">
      <c r="A367" t="s">
        <v>53</v>
      </c>
      <c r="E367" s="35" t="s">
        <v>602</v>
      </c>
    </row>
    <row r="368" spans="1:18" x14ac:dyDescent="0.2">
      <c r="A368" s="25" t="s">
        <v>45</v>
      </c>
      <c r="B368" s="29" t="s">
        <v>603</v>
      </c>
      <c r="C368" s="29" t="s">
        <v>604</v>
      </c>
      <c r="D368" s="25" t="s">
        <v>47</v>
      </c>
      <c r="E368" s="30" t="s">
        <v>605</v>
      </c>
      <c r="F368" s="31" t="s">
        <v>125</v>
      </c>
      <c r="G368" s="32">
        <v>118.175</v>
      </c>
      <c r="H368" s="33">
        <v>0</v>
      </c>
      <c r="I368" s="33">
        <f>ROUND(ROUND(H368,2)*ROUND(G368,3),2)</f>
        <v>0</v>
      </c>
      <c r="O368">
        <f>(I368*21)/100</f>
        <v>0</v>
      </c>
      <c r="P368" t="s">
        <v>23</v>
      </c>
    </row>
    <row r="369" spans="1:16" x14ac:dyDescent="0.2">
      <c r="A369" s="34" t="s">
        <v>50</v>
      </c>
      <c r="E369" s="35" t="s">
        <v>47</v>
      </c>
    </row>
    <row r="370" spans="1:16" ht="51" x14ac:dyDescent="0.2">
      <c r="A370" s="36" t="s">
        <v>51</v>
      </c>
      <c r="E370" s="37" t="s">
        <v>606</v>
      </c>
    </row>
    <row r="371" spans="1:16" ht="38.25" x14ac:dyDescent="0.2">
      <c r="A371" t="s">
        <v>53</v>
      </c>
      <c r="E371" s="35" t="s">
        <v>607</v>
      </c>
    </row>
    <row r="372" spans="1:16" x14ac:dyDescent="0.2">
      <c r="A372" s="25" t="s">
        <v>45</v>
      </c>
      <c r="B372" s="29" t="s">
        <v>608</v>
      </c>
      <c r="C372" s="29" t="s">
        <v>609</v>
      </c>
      <c r="D372" s="25" t="s">
        <v>47</v>
      </c>
      <c r="E372" s="30" t="s">
        <v>610</v>
      </c>
      <c r="F372" s="31" t="s">
        <v>125</v>
      </c>
      <c r="G372" s="32">
        <v>524.82000000000005</v>
      </c>
      <c r="H372" s="33">
        <v>0</v>
      </c>
      <c r="I372" s="33">
        <f>ROUND(ROUND(H372,2)*ROUND(G372,3),2)</f>
        <v>0</v>
      </c>
      <c r="O372">
        <f>(I372*21)/100</f>
        <v>0</v>
      </c>
      <c r="P372" t="s">
        <v>23</v>
      </c>
    </row>
    <row r="373" spans="1:16" x14ac:dyDescent="0.2">
      <c r="A373" s="34" t="s">
        <v>50</v>
      </c>
      <c r="E373" s="35" t="s">
        <v>47</v>
      </c>
    </row>
    <row r="374" spans="1:16" ht="140.25" x14ac:dyDescent="0.2">
      <c r="A374" s="36" t="s">
        <v>51</v>
      </c>
      <c r="E374" s="37" t="s">
        <v>611</v>
      </c>
    </row>
    <row r="375" spans="1:16" ht="38.25" x14ac:dyDescent="0.2">
      <c r="A375" t="s">
        <v>53</v>
      </c>
      <c r="E375" s="35" t="s">
        <v>607</v>
      </c>
    </row>
    <row r="376" spans="1:16" x14ac:dyDescent="0.2">
      <c r="A376" s="25" t="s">
        <v>45</v>
      </c>
      <c r="B376" s="29" t="s">
        <v>612</v>
      </c>
      <c r="C376" s="29" t="s">
        <v>613</v>
      </c>
      <c r="D376" s="25" t="s">
        <v>61</v>
      </c>
      <c r="E376" s="30" t="s">
        <v>614</v>
      </c>
      <c r="F376" s="31" t="s">
        <v>137</v>
      </c>
      <c r="G376" s="32">
        <v>101.6</v>
      </c>
      <c r="H376" s="33">
        <v>0</v>
      </c>
      <c r="I376" s="33">
        <f>ROUND(ROUND(H376,2)*ROUND(G376,3),2)</f>
        <v>0</v>
      </c>
      <c r="O376">
        <f>(I376*21)/100</f>
        <v>0</v>
      </c>
      <c r="P376" t="s">
        <v>23</v>
      </c>
    </row>
    <row r="377" spans="1:16" x14ac:dyDescent="0.2">
      <c r="A377" s="34" t="s">
        <v>50</v>
      </c>
      <c r="E377" s="35" t="s">
        <v>47</v>
      </c>
    </row>
    <row r="378" spans="1:16" ht="140.25" x14ac:dyDescent="0.2">
      <c r="A378" s="36" t="s">
        <v>51</v>
      </c>
      <c r="E378" s="37" t="s">
        <v>615</v>
      </c>
    </row>
    <row r="379" spans="1:16" ht="191.25" x14ac:dyDescent="0.2">
      <c r="A379" t="s">
        <v>53</v>
      </c>
      <c r="E379" s="35" t="s">
        <v>616</v>
      </c>
    </row>
    <row r="380" spans="1:16" x14ac:dyDescent="0.2">
      <c r="A380" s="25" t="s">
        <v>45</v>
      </c>
      <c r="B380" s="29" t="s">
        <v>617</v>
      </c>
      <c r="C380" s="29" t="s">
        <v>618</v>
      </c>
      <c r="D380" s="25" t="s">
        <v>47</v>
      </c>
      <c r="E380" s="30" t="s">
        <v>619</v>
      </c>
      <c r="F380" s="31" t="s">
        <v>125</v>
      </c>
      <c r="G380" s="32">
        <v>2.3250000000000002</v>
      </c>
      <c r="H380" s="33">
        <v>0</v>
      </c>
      <c r="I380" s="33">
        <f>ROUND(ROUND(H380,2)*ROUND(G380,3),2)</f>
        <v>0</v>
      </c>
      <c r="O380">
        <f>(I380*21)/100</f>
        <v>0</v>
      </c>
      <c r="P380" t="s">
        <v>23</v>
      </c>
    </row>
    <row r="381" spans="1:16" x14ac:dyDescent="0.2">
      <c r="A381" s="34" t="s">
        <v>50</v>
      </c>
      <c r="E381" s="35" t="s">
        <v>47</v>
      </c>
    </row>
    <row r="382" spans="1:16" ht="38.25" x14ac:dyDescent="0.2">
      <c r="A382" s="36" t="s">
        <v>51</v>
      </c>
      <c r="E382" s="37" t="s">
        <v>620</v>
      </c>
    </row>
    <row r="383" spans="1:16" ht="102" x14ac:dyDescent="0.2">
      <c r="A383" t="s">
        <v>53</v>
      </c>
      <c r="E383" s="35" t="s">
        <v>621</v>
      </c>
    </row>
    <row r="384" spans="1:16" x14ac:dyDescent="0.2">
      <c r="A384" s="25" t="s">
        <v>45</v>
      </c>
      <c r="B384" s="29" t="s">
        <v>622</v>
      </c>
      <c r="C384" s="29" t="s">
        <v>623</v>
      </c>
      <c r="D384" s="25" t="s">
        <v>47</v>
      </c>
      <c r="E384" s="30" t="s">
        <v>624</v>
      </c>
      <c r="F384" s="31" t="s">
        <v>125</v>
      </c>
      <c r="G384" s="32">
        <v>997.34</v>
      </c>
      <c r="H384" s="33">
        <v>0</v>
      </c>
      <c r="I384" s="33">
        <f>ROUND(ROUND(H384,2)*ROUND(G384,3),2)</f>
        <v>0</v>
      </c>
      <c r="O384">
        <f>(I384*21)/100</f>
        <v>0</v>
      </c>
      <c r="P384" t="s">
        <v>23</v>
      </c>
    </row>
    <row r="385" spans="1:18" x14ac:dyDescent="0.2">
      <c r="A385" s="34" t="s">
        <v>50</v>
      </c>
      <c r="E385" s="35" t="s">
        <v>47</v>
      </c>
    </row>
    <row r="386" spans="1:18" ht="76.5" x14ac:dyDescent="0.2">
      <c r="A386" s="36" t="s">
        <v>51</v>
      </c>
      <c r="E386" s="37" t="s">
        <v>625</v>
      </c>
    </row>
    <row r="387" spans="1:18" ht="51" x14ac:dyDescent="0.2">
      <c r="A387" t="s">
        <v>53</v>
      </c>
      <c r="E387" s="35" t="s">
        <v>626</v>
      </c>
    </row>
    <row r="388" spans="1:18" x14ac:dyDescent="0.2">
      <c r="A388" s="25" t="s">
        <v>45</v>
      </c>
      <c r="B388" s="29" t="s">
        <v>627</v>
      </c>
      <c r="C388" s="29" t="s">
        <v>628</v>
      </c>
      <c r="D388" s="25" t="s">
        <v>47</v>
      </c>
      <c r="E388" s="30" t="s">
        <v>629</v>
      </c>
      <c r="F388" s="31" t="s">
        <v>125</v>
      </c>
      <c r="G388" s="32">
        <v>278.363</v>
      </c>
      <c r="H388" s="33">
        <v>0</v>
      </c>
      <c r="I388" s="33">
        <f>ROUND(ROUND(H388,2)*ROUND(G388,3),2)</f>
        <v>0</v>
      </c>
      <c r="O388">
        <f>(I388*21)/100</f>
        <v>0</v>
      </c>
      <c r="P388" t="s">
        <v>23</v>
      </c>
    </row>
    <row r="389" spans="1:18" x14ac:dyDescent="0.2">
      <c r="A389" s="34" t="s">
        <v>50</v>
      </c>
      <c r="E389" s="35" t="s">
        <v>47</v>
      </c>
    </row>
    <row r="390" spans="1:18" ht="76.5" x14ac:dyDescent="0.2">
      <c r="A390" s="36" t="s">
        <v>51</v>
      </c>
      <c r="E390" s="37" t="s">
        <v>630</v>
      </c>
    </row>
    <row r="391" spans="1:18" ht="51" x14ac:dyDescent="0.2">
      <c r="A391" t="s">
        <v>53</v>
      </c>
      <c r="E391" s="35" t="s">
        <v>626</v>
      </c>
    </row>
    <row r="392" spans="1:18" x14ac:dyDescent="0.2">
      <c r="A392" s="25" t="s">
        <v>45</v>
      </c>
      <c r="B392" s="29" t="s">
        <v>631</v>
      </c>
      <c r="C392" s="29" t="s">
        <v>632</v>
      </c>
      <c r="D392" s="25" t="s">
        <v>47</v>
      </c>
      <c r="E392" s="30" t="s">
        <v>633</v>
      </c>
      <c r="F392" s="31" t="s">
        <v>125</v>
      </c>
      <c r="G392" s="32">
        <v>33.344999999999999</v>
      </c>
      <c r="H392" s="33">
        <v>0</v>
      </c>
      <c r="I392" s="33">
        <f>ROUND(ROUND(H392,2)*ROUND(G392,3),2)</f>
        <v>0</v>
      </c>
      <c r="O392">
        <f>(I392*21)/100</f>
        <v>0</v>
      </c>
      <c r="P392" t="s">
        <v>23</v>
      </c>
    </row>
    <row r="393" spans="1:18" x14ac:dyDescent="0.2">
      <c r="A393" s="34" t="s">
        <v>50</v>
      </c>
      <c r="E393" s="35" t="s">
        <v>47</v>
      </c>
    </row>
    <row r="394" spans="1:18" x14ac:dyDescent="0.2">
      <c r="A394" s="36" t="s">
        <v>51</v>
      </c>
      <c r="E394" s="37" t="s">
        <v>634</v>
      </c>
    </row>
    <row r="395" spans="1:18" ht="51" x14ac:dyDescent="0.2">
      <c r="A395" t="s">
        <v>53</v>
      </c>
      <c r="E395" s="35" t="s">
        <v>626</v>
      </c>
    </row>
    <row r="396" spans="1:18" ht="12.75" customHeight="1" x14ac:dyDescent="0.2">
      <c r="A396" s="12" t="s">
        <v>43</v>
      </c>
      <c r="B396" s="12"/>
      <c r="C396" s="40" t="s">
        <v>80</v>
      </c>
      <c r="D396" s="12"/>
      <c r="E396" s="27" t="s">
        <v>635</v>
      </c>
      <c r="F396" s="12"/>
      <c r="G396" s="12"/>
      <c r="H396" s="12"/>
      <c r="I396" s="41">
        <f>0+Q396</f>
        <v>0</v>
      </c>
      <c r="O396">
        <f>0+R396</f>
        <v>0</v>
      </c>
      <c r="Q396">
        <f>0+I397+I401+I405+I409+I413+I417+I421</f>
        <v>0</v>
      </c>
      <c r="R396">
        <f>0+O397+O401+O405+O409+O413+O417+O421</f>
        <v>0</v>
      </c>
    </row>
    <row r="397" spans="1:18" x14ac:dyDescent="0.2">
      <c r="A397" s="25" t="s">
        <v>45</v>
      </c>
      <c r="B397" s="29" t="s">
        <v>636</v>
      </c>
      <c r="C397" s="29" t="s">
        <v>637</v>
      </c>
      <c r="D397" s="25" t="s">
        <v>47</v>
      </c>
      <c r="E397" s="30" t="s">
        <v>638</v>
      </c>
      <c r="F397" s="31" t="s">
        <v>137</v>
      </c>
      <c r="G397" s="32">
        <v>25.5</v>
      </c>
      <c r="H397" s="33">
        <v>0</v>
      </c>
      <c r="I397" s="33">
        <f>ROUND(ROUND(H397,2)*ROUND(G397,3),2)</f>
        <v>0</v>
      </c>
      <c r="O397">
        <f>(I397*21)/100</f>
        <v>0</v>
      </c>
      <c r="P397" t="s">
        <v>23</v>
      </c>
    </row>
    <row r="398" spans="1:18" x14ac:dyDescent="0.2">
      <c r="A398" s="34" t="s">
        <v>50</v>
      </c>
      <c r="E398" s="35" t="s">
        <v>47</v>
      </c>
    </row>
    <row r="399" spans="1:18" x14ac:dyDescent="0.2">
      <c r="A399" s="36" t="s">
        <v>51</v>
      </c>
      <c r="E399" s="37" t="s">
        <v>639</v>
      </c>
    </row>
    <row r="400" spans="1:18" ht="255" x14ac:dyDescent="0.2">
      <c r="A400" t="s">
        <v>53</v>
      </c>
      <c r="E400" s="35" t="s">
        <v>640</v>
      </c>
    </row>
    <row r="401" spans="1:16" x14ac:dyDescent="0.2">
      <c r="A401" s="25" t="s">
        <v>45</v>
      </c>
      <c r="B401" s="29" t="s">
        <v>641</v>
      </c>
      <c r="C401" s="29" t="s">
        <v>642</v>
      </c>
      <c r="D401" s="25" t="s">
        <v>47</v>
      </c>
      <c r="E401" s="30" t="s">
        <v>643</v>
      </c>
      <c r="F401" s="31" t="s">
        <v>137</v>
      </c>
      <c r="G401" s="32">
        <v>35.200000000000003</v>
      </c>
      <c r="H401" s="33">
        <v>0</v>
      </c>
      <c r="I401" s="33">
        <f>ROUND(ROUND(H401,2)*ROUND(G401,3),2)</f>
        <v>0</v>
      </c>
      <c r="O401">
        <f>(I401*21)/100</f>
        <v>0</v>
      </c>
      <c r="P401" t="s">
        <v>23</v>
      </c>
    </row>
    <row r="402" spans="1:16" x14ac:dyDescent="0.2">
      <c r="A402" s="34" t="s">
        <v>50</v>
      </c>
      <c r="E402" s="35" t="s">
        <v>47</v>
      </c>
    </row>
    <row r="403" spans="1:16" x14ac:dyDescent="0.2">
      <c r="A403" s="36" t="s">
        <v>51</v>
      </c>
      <c r="E403" s="37" t="s">
        <v>644</v>
      </c>
    </row>
    <row r="404" spans="1:16" ht="255" x14ac:dyDescent="0.2">
      <c r="A404" t="s">
        <v>53</v>
      </c>
      <c r="E404" s="35" t="s">
        <v>640</v>
      </c>
    </row>
    <row r="405" spans="1:16" x14ac:dyDescent="0.2">
      <c r="A405" s="25" t="s">
        <v>45</v>
      </c>
      <c r="B405" s="29" t="s">
        <v>645</v>
      </c>
      <c r="C405" s="29" t="s">
        <v>646</v>
      </c>
      <c r="D405" s="25" t="s">
        <v>47</v>
      </c>
      <c r="E405" s="30" t="s">
        <v>647</v>
      </c>
      <c r="F405" s="31" t="s">
        <v>137</v>
      </c>
      <c r="G405" s="32">
        <v>86.2</v>
      </c>
      <c r="H405" s="33">
        <v>0</v>
      </c>
      <c r="I405" s="33">
        <f>ROUND(ROUND(H405,2)*ROUND(G405,3),2)</f>
        <v>0</v>
      </c>
      <c r="O405">
        <f>(I405*21)/100</f>
        <v>0</v>
      </c>
      <c r="P405" t="s">
        <v>23</v>
      </c>
    </row>
    <row r="406" spans="1:16" x14ac:dyDescent="0.2">
      <c r="A406" s="34" t="s">
        <v>50</v>
      </c>
      <c r="E406" s="35" t="s">
        <v>47</v>
      </c>
    </row>
    <row r="407" spans="1:16" ht="38.25" x14ac:dyDescent="0.2">
      <c r="A407" s="36" t="s">
        <v>51</v>
      </c>
      <c r="E407" s="37" t="s">
        <v>648</v>
      </c>
    </row>
    <row r="408" spans="1:16" ht="242.25" x14ac:dyDescent="0.2">
      <c r="A408" t="s">
        <v>53</v>
      </c>
      <c r="E408" s="35" t="s">
        <v>649</v>
      </c>
    </row>
    <row r="409" spans="1:16" x14ac:dyDescent="0.2">
      <c r="A409" s="25" t="s">
        <v>45</v>
      </c>
      <c r="B409" s="29" t="s">
        <v>650</v>
      </c>
      <c r="C409" s="29" t="s">
        <v>651</v>
      </c>
      <c r="D409" s="25" t="s">
        <v>47</v>
      </c>
      <c r="E409" s="30" t="s">
        <v>652</v>
      </c>
      <c r="F409" s="31" t="s">
        <v>137</v>
      </c>
      <c r="G409" s="32">
        <v>308.39999999999998</v>
      </c>
      <c r="H409" s="33">
        <v>0</v>
      </c>
      <c r="I409" s="33">
        <f>ROUND(ROUND(H409,2)*ROUND(G409,3),2)</f>
        <v>0</v>
      </c>
      <c r="O409">
        <f>(I409*21)/100</f>
        <v>0</v>
      </c>
      <c r="P409" t="s">
        <v>23</v>
      </c>
    </row>
    <row r="410" spans="1:16" x14ac:dyDescent="0.2">
      <c r="A410" s="34" t="s">
        <v>50</v>
      </c>
      <c r="E410" s="35" t="s">
        <v>47</v>
      </c>
    </row>
    <row r="411" spans="1:16" ht="51" x14ac:dyDescent="0.2">
      <c r="A411" s="36" t="s">
        <v>51</v>
      </c>
      <c r="E411" s="37" t="s">
        <v>653</v>
      </c>
    </row>
    <row r="412" spans="1:16" ht="242.25" x14ac:dyDescent="0.2">
      <c r="A412" t="s">
        <v>53</v>
      </c>
      <c r="E412" s="35" t="s">
        <v>654</v>
      </c>
    </row>
    <row r="413" spans="1:16" x14ac:dyDescent="0.2">
      <c r="A413" s="25" t="s">
        <v>45</v>
      </c>
      <c r="B413" s="29" t="s">
        <v>655</v>
      </c>
      <c r="C413" s="29" t="s">
        <v>656</v>
      </c>
      <c r="D413" s="25" t="s">
        <v>47</v>
      </c>
      <c r="E413" s="30" t="s">
        <v>657</v>
      </c>
      <c r="F413" s="31" t="s">
        <v>105</v>
      </c>
      <c r="G413" s="32">
        <v>3</v>
      </c>
      <c r="H413" s="33">
        <v>0</v>
      </c>
      <c r="I413" s="33">
        <f>ROUND(ROUND(H413,2)*ROUND(G413,3),2)</f>
        <v>0</v>
      </c>
      <c r="O413">
        <f>(I413*21)/100</f>
        <v>0</v>
      </c>
      <c r="P413" t="s">
        <v>23</v>
      </c>
    </row>
    <row r="414" spans="1:16" x14ac:dyDescent="0.2">
      <c r="A414" s="34" t="s">
        <v>50</v>
      </c>
      <c r="E414" s="35" t="s">
        <v>658</v>
      </c>
    </row>
    <row r="415" spans="1:16" ht="25.5" x14ac:dyDescent="0.2">
      <c r="A415" s="36" t="s">
        <v>51</v>
      </c>
      <c r="E415" s="37" t="s">
        <v>659</v>
      </c>
    </row>
    <row r="416" spans="1:16" ht="255" x14ac:dyDescent="0.2">
      <c r="A416" t="s">
        <v>53</v>
      </c>
      <c r="E416" s="35" t="s">
        <v>660</v>
      </c>
    </row>
    <row r="417" spans="1:18" x14ac:dyDescent="0.2">
      <c r="A417" s="25" t="s">
        <v>45</v>
      </c>
      <c r="B417" s="29" t="s">
        <v>661</v>
      </c>
      <c r="C417" s="29" t="s">
        <v>662</v>
      </c>
      <c r="D417" s="25" t="s">
        <v>47</v>
      </c>
      <c r="E417" s="30" t="s">
        <v>663</v>
      </c>
      <c r="F417" s="31" t="s">
        <v>105</v>
      </c>
      <c r="G417" s="32">
        <v>2</v>
      </c>
      <c r="H417" s="33">
        <v>0</v>
      </c>
      <c r="I417" s="33">
        <f>ROUND(ROUND(H417,2)*ROUND(G417,3),2)</f>
        <v>0</v>
      </c>
      <c r="O417">
        <f>(I417*21)/100</f>
        <v>0</v>
      </c>
      <c r="P417" t="s">
        <v>23</v>
      </c>
    </row>
    <row r="418" spans="1:18" x14ac:dyDescent="0.2">
      <c r="A418" s="34" t="s">
        <v>50</v>
      </c>
      <c r="E418" s="35" t="s">
        <v>47</v>
      </c>
    </row>
    <row r="419" spans="1:18" ht="25.5" x14ac:dyDescent="0.2">
      <c r="A419" s="36" t="s">
        <v>51</v>
      </c>
      <c r="E419" s="37" t="s">
        <v>664</v>
      </c>
    </row>
    <row r="420" spans="1:18" ht="153" x14ac:dyDescent="0.2">
      <c r="A420" t="s">
        <v>53</v>
      </c>
      <c r="E420" s="35" t="s">
        <v>665</v>
      </c>
    </row>
    <row r="421" spans="1:18" x14ac:dyDescent="0.2">
      <c r="A421" s="25" t="s">
        <v>45</v>
      </c>
      <c r="B421" s="29" t="s">
        <v>666</v>
      </c>
      <c r="C421" s="29" t="s">
        <v>667</v>
      </c>
      <c r="D421" s="25" t="s">
        <v>47</v>
      </c>
      <c r="E421" s="30" t="s">
        <v>668</v>
      </c>
      <c r="F421" s="31" t="s">
        <v>105</v>
      </c>
      <c r="G421" s="32">
        <v>2</v>
      </c>
      <c r="H421" s="33">
        <v>0</v>
      </c>
      <c r="I421" s="33">
        <f>ROUND(ROUND(H421,2)*ROUND(G421,3),2)</f>
        <v>0</v>
      </c>
      <c r="O421">
        <f>(I421*21)/100</f>
        <v>0</v>
      </c>
      <c r="P421" t="s">
        <v>23</v>
      </c>
    </row>
    <row r="422" spans="1:18" x14ac:dyDescent="0.2">
      <c r="A422" s="34" t="s">
        <v>50</v>
      </c>
      <c r="E422" s="35" t="s">
        <v>658</v>
      </c>
    </row>
    <row r="423" spans="1:18" x14ac:dyDescent="0.2">
      <c r="A423" s="36" t="s">
        <v>51</v>
      </c>
      <c r="E423" s="37" t="s">
        <v>669</v>
      </c>
    </row>
    <row r="424" spans="1:18" ht="76.5" x14ac:dyDescent="0.2">
      <c r="A424" t="s">
        <v>53</v>
      </c>
      <c r="E424" s="35" t="s">
        <v>670</v>
      </c>
    </row>
    <row r="425" spans="1:18" ht="12.75" customHeight="1" x14ac:dyDescent="0.2">
      <c r="A425" s="12" t="s">
        <v>43</v>
      </c>
      <c r="B425" s="12"/>
      <c r="C425" s="40" t="s">
        <v>40</v>
      </c>
      <c r="D425" s="12"/>
      <c r="E425" s="27" t="s">
        <v>134</v>
      </c>
      <c r="F425" s="12"/>
      <c r="G425" s="12"/>
      <c r="H425" s="12"/>
      <c r="I425" s="41">
        <f>0+Q425</f>
        <v>0</v>
      </c>
      <c r="O425">
        <f>0+R425</f>
        <v>0</v>
      </c>
      <c r="Q425">
        <f>0+I426+I430+I434+I438+I442+I446+I450+I454+I458+I462+I466+I470+I474+I478+I482+I486+I490+I494+I498+I502+I506+I510+I514+I518+I522+I526+I530+I534+I538+I542+I546+I550+I554+I558+I562+I566+I570+I574+I578</f>
        <v>0</v>
      </c>
      <c r="R425">
        <f>0+O426+O430+O434+O438+O442+O446+O450+O454+O458+O462+O466+O470+O474+O478+O482+O486+O490+O494+O498+O502+O506+O510+O514+O518+O522+O526+O530+O534+O538+O542+O546+O550+O554+O558+O562+O566+O570+O574+O578</f>
        <v>0</v>
      </c>
    </row>
    <row r="426" spans="1:18" x14ac:dyDescent="0.2">
      <c r="A426" s="25" t="s">
        <v>45</v>
      </c>
      <c r="B426" s="29" t="s">
        <v>671</v>
      </c>
      <c r="C426" s="29" t="s">
        <v>672</v>
      </c>
      <c r="D426" s="25" t="s">
        <v>47</v>
      </c>
      <c r="E426" s="30" t="s">
        <v>673</v>
      </c>
      <c r="F426" s="31" t="s">
        <v>137</v>
      </c>
      <c r="G426" s="32">
        <v>44.8</v>
      </c>
      <c r="H426" s="33">
        <v>0</v>
      </c>
      <c r="I426" s="33">
        <f>ROUND(ROUND(H426,2)*ROUND(G426,3),2)</f>
        <v>0</v>
      </c>
      <c r="O426">
        <f>(I426*21)/100</f>
        <v>0</v>
      </c>
      <c r="P426" t="s">
        <v>23</v>
      </c>
    </row>
    <row r="427" spans="1:18" x14ac:dyDescent="0.2">
      <c r="A427" s="34" t="s">
        <v>50</v>
      </c>
      <c r="E427" s="35" t="s">
        <v>47</v>
      </c>
    </row>
    <row r="428" spans="1:18" ht="25.5" x14ac:dyDescent="0.2">
      <c r="A428" s="36" t="s">
        <v>51</v>
      </c>
      <c r="E428" s="37" t="s">
        <v>674</v>
      </c>
    </row>
    <row r="429" spans="1:18" ht="63.75" x14ac:dyDescent="0.2">
      <c r="A429" t="s">
        <v>53</v>
      </c>
      <c r="E429" s="35" t="s">
        <v>675</v>
      </c>
    </row>
    <row r="430" spans="1:18" x14ac:dyDescent="0.2">
      <c r="A430" s="25" t="s">
        <v>45</v>
      </c>
      <c r="B430" s="29" t="s">
        <v>676</v>
      </c>
      <c r="C430" s="29" t="s">
        <v>677</v>
      </c>
      <c r="D430" s="25" t="s">
        <v>47</v>
      </c>
      <c r="E430" s="30" t="s">
        <v>678</v>
      </c>
      <c r="F430" s="31" t="s">
        <v>137</v>
      </c>
      <c r="G430" s="32">
        <v>100</v>
      </c>
      <c r="H430" s="33">
        <v>0</v>
      </c>
      <c r="I430" s="33">
        <f>ROUND(ROUND(H430,2)*ROUND(G430,3),2)</f>
        <v>0</v>
      </c>
      <c r="O430">
        <f>(I430*21)/100</f>
        <v>0</v>
      </c>
      <c r="P430" t="s">
        <v>23</v>
      </c>
    </row>
    <row r="431" spans="1:18" x14ac:dyDescent="0.2">
      <c r="A431" s="34" t="s">
        <v>50</v>
      </c>
      <c r="E431" s="35" t="s">
        <v>47</v>
      </c>
    </row>
    <row r="432" spans="1:18" ht="51" x14ac:dyDescent="0.2">
      <c r="A432" s="36" t="s">
        <v>51</v>
      </c>
      <c r="E432" s="37" t="s">
        <v>679</v>
      </c>
    </row>
    <row r="433" spans="1:16" ht="38.25" x14ac:dyDescent="0.2">
      <c r="A433" t="s">
        <v>53</v>
      </c>
      <c r="E433" s="35" t="s">
        <v>142</v>
      </c>
    </row>
    <row r="434" spans="1:16" ht="25.5" x14ac:dyDescent="0.2">
      <c r="A434" s="25" t="s">
        <v>45</v>
      </c>
      <c r="B434" s="29" t="s">
        <v>680</v>
      </c>
      <c r="C434" s="29" t="s">
        <v>681</v>
      </c>
      <c r="D434" s="25" t="s">
        <v>47</v>
      </c>
      <c r="E434" s="30" t="s">
        <v>682</v>
      </c>
      <c r="F434" s="31" t="s">
        <v>137</v>
      </c>
      <c r="G434" s="32">
        <v>304</v>
      </c>
      <c r="H434" s="33">
        <v>0</v>
      </c>
      <c r="I434" s="33">
        <f>ROUND(ROUND(H434,2)*ROUND(G434,3),2)</f>
        <v>0</v>
      </c>
      <c r="O434">
        <f>(I434*21)/100</f>
        <v>0</v>
      </c>
      <c r="P434" t="s">
        <v>23</v>
      </c>
    </row>
    <row r="435" spans="1:16" x14ac:dyDescent="0.2">
      <c r="A435" s="34" t="s">
        <v>50</v>
      </c>
      <c r="E435" s="35" t="s">
        <v>47</v>
      </c>
    </row>
    <row r="436" spans="1:16" ht="63.75" x14ac:dyDescent="0.2">
      <c r="A436" s="36" t="s">
        <v>51</v>
      </c>
      <c r="E436" s="37" t="s">
        <v>683</v>
      </c>
    </row>
    <row r="437" spans="1:16" ht="38.25" x14ac:dyDescent="0.2">
      <c r="A437" t="s">
        <v>53</v>
      </c>
      <c r="E437" s="35" t="s">
        <v>142</v>
      </c>
    </row>
    <row r="438" spans="1:16" ht="25.5" x14ac:dyDescent="0.2">
      <c r="A438" s="25" t="s">
        <v>45</v>
      </c>
      <c r="B438" s="29" t="s">
        <v>684</v>
      </c>
      <c r="C438" s="29" t="s">
        <v>685</v>
      </c>
      <c r="D438" s="25" t="s">
        <v>47</v>
      </c>
      <c r="E438" s="30" t="s">
        <v>686</v>
      </c>
      <c r="F438" s="31" t="s">
        <v>137</v>
      </c>
      <c r="G438" s="32">
        <v>284</v>
      </c>
      <c r="H438" s="33">
        <v>0</v>
      </c>
      <c r="I438" s="33">
        <f>ROUND(ROUND(H438,2)*ROUND(G438,3),2)</f>
        <v>0</v>
      </c>
      <c r="O438">
        <f>(I438*21)/100</f>
        <v>0</v>
      </c>
      <c r="P438" t="s">
        <v>23</v>
      </c>
    </row>
    <row r="439" spans="1:16" x14ac:dyDescent="0.2">
      <c r="A439" s="34" t="s">
        <v>50</v>
      </c>
      <c r="E439" s="35" t="s">
        <v>47</v>
      </c>
    </row>
    <row r="440" spans="1:16" ht="51" x14ac:dyDescent="0.2">
      <c r="A440" s="36" t="s">
        <v>51</v>
      </c>
      <c r="E440" s="37" t="s">
        <v>687</v>
      </c>
    </row>
    <row r="441" spans="1:16" ht="127.5" x14ac:dyDescent="0.2">
      <c r="A441" t="s">
        <v>53</v>
      </c>
      <c r="E441" s="35" t="s">
        <v>688</v>
      </c>
    </row>
    <row r="442" spans="1:16" x14ac:dyDescent="0.2">
      <c r="A442" s="25" t="s">
        <v>45</v>
      </c>
      <c r="B442" s="29" t="s">
        <v>689</v>
      </c>
      <c r="C442" s="29" t="s">
        <v>690</v>
      </c>
      <c r="D442" s="25" t="s">
        <v>47</v>
      </c>
      <c r="E442" s="30" t="s">
        <v>691</v>
      </c>
      <c r="F442" s="31" t="s">
        <v>137</v>
      </c>
      <c r="G442" s="32">
        <v>116</v>
      </c>
      <c r="H442" s="33">
        <v>0</v>
      </c>
      <c r="I442" s="33">
        <f>ROUND(ROUND(H442,2)*ROUND(G442,3),2)</f>
        <v>0</v>
      </c>
      <c r="O442">
        <f>(I442*21)/100</f>
        <v>0</v>
      </c>
      <c r="P442" t="s">
        <v>23</v>
      </c>
    </row>
    <row r="443" spans="1:16" x14ac:dyDescent="0.2">
      <c r="A443" s="34" t="s">
        <v>50</v>
      </c>
      <c r="E443" s="35" t="s">
        <v>47</v>
      </c>
    </row>
    <row r="444" spans="1:16" ht="38.25" x14ac:dyDescent="0.2">
      <c r="A444" s="36" t="s">
        <v>51</v>
      </c>
      <c r="E444" s="37" t="s">
        <v>692</v>
      </c>
    </row>
    <row r="445" spans="1:16" ht="114.75" x14ac:dyDescent="0.2">
      <c r="A445" t="s">
        <v>53</v>
      </c>
      <c r="E445" s="35" t="s">
        <v>693</v>
      </c>
    </row>
    <row r="446" spans="1:16" x14ac:dyDescent="0.2">
      <c r="A446" s="25" t="s">
        <v>45</v>
      </c>
      <c r="B446" s="29" t="s">
        <v>694</v>
      </c>
      <c r="C446" s="29" t="s">
        <v>695</v>
      </c>
      <c r="D446" s="25" t="s">
        <v>47</v>
      </c>
      <c r="E446" s="30" t="s">
        <v>696</v>
      </c>
      <c r="F446" s="31" t="s">
        <v>105</v>
      </c>
      <c r="G446" s="32">
        <v>8</v>
      </c>
      <c r="H446" s="33">
        <v>0</v>
      </c>
      <c r="I446" s="33">
        <f>ROUND(ROUND(H446,2)*ROUND(G446,3),2)</f>
        <v>0</v>
      </c>
      <c r="O446">
        <f>(I446*21)/100</f>
        <v>0</v>
      </c>
      <c r="P446" t="s">
        <v>23</v>
      </c>
    </row>
    <row r="447" spans="1:16" x14ac:dyDescent="0.2">
      <c r="A447" s="34" t="s">
        <v>50</v>
      </c>
      <c r="E447" s="35" t="s">
        <v>47</v>
      </c>
    </row>
    <row r="448" spans="1:16" ht="38.25" x14ac:dyDescent="0.2">
      <c r="A448" s="36" t="s">
        <v>51</v>
      </c>
      <c r="E448" s="37" t="s">
        <v>697</v>
      </c>
    </row>
    <row r="449" spans="1:16" ht="25.5" x14ac:dyDescent="0.2">
      <c r="A449" t="s">
        <v>53</v>
      </c>
      <c r="E449" s="35" t="s">
        <v>698</v>
      </c>
    </row>
    <row r="450" spans="1:16" x14ac:dyDescent="0.2">
      <c r="A450" s="25" t="s">
        <v>45</v>
      </c>
      <c r="B450" s="29" t="s">
        <v>699</v>
      </c>
      <c r="C450" s="29" t="s">
        <v>700</v>
      </c>
      <c r="D450" s="25" t="s">
        <v>47</v>
      </c>
      <c r="E450" s="30" t="s">
        <v>701</v>
      </c>
      <c r="F450" s="31" t="s">
        <v>105</v>
      </c>
      <c r="G450" s="32">
        <v>44</v>
      </c>
      <c r="H450" s="33">
        <v>0</v>
      </c>
      <c r="I450" s="33">
        <f>ROUND(ROUND(H450,2)*ROUND(G450,3),2)</f>
        <v>0</v>
      </c>
      <c r="O450">
        <f>(I450*21)/100</f>
        <v>0</v>
      </c>
      <c r="P450" t="s">
        <v>23</v>
      </c>
    </row>
    <row r="451" spans="1:16" x14ac:dyDescent="0.2">
      <c r="A451" s="34" t="s">
        <v>50</v>
      </c>
      <c r="E451" s="35" t="s">
        <v>47</v>
      </c>
    </row>
    <row r="452" spans="1:16" ht="102" x14ac:dyDescent="0.2">
      <c r="A452" s="36" t="s">
        <v>51</v>
      </c>
      <c r="E452" s="37" t="s">
        <v>702</v>
      </c>
    </row>
    <row r="453" spans="1:16" x14ac:dyDescent="0.2">
      <c r="A453" t="s">
        <v>53</v>
      </c>
      <c r="E453" s="35" t="s">
        <v>703</v>
      </c>
    </row>
    <row r="454" spans="1:16" x14ac:dyDescent="0.2">
      <c r="A454" s="25" t="s">
        <v>45</v>
      </c>
      <c r="B454" s="29" t="s">
        <v>704</v>
      </c>
      <c r="C454" s="29" t="s">
        <v>705</v>
      </c>
      <c r="D454" s="25" t="s">
        <v>47</v>
      </c>
      <c r="E454" s="30" t="s">
        <v>706</v>
      </c>
      <c r="F454" s="31" t="s">
        <v>105</v>
      </c>
      <c r="G454" s="32">
        <v>10</v>
      </c>
      <c r="H454" s="33">
        <v>0</v>
      </c>
      <c r="I454" s="33">
        <f>ROUND(ROUND(H454,2)*ROUND(G454,3),2)</f>
        <v>0</v>
      </c>
      <c r="O454">
        <f>(I454*21)/100</f>
        <v>0</v>
      </c>
      <c r="P454" t="s">
        <v>23</v>
      </c>
    </row>
    <row r="455" spans="1:16" x14ac:dyDescent="0.2">
      <c r="A455" s="34" t="s">
        <v>50</v>
      </c>
      <c r="E455" s="35" t="s">
        <v>47</v>
      </c>
    </row>
    <row r="456" spans="1:16" ht="38.25" x14ac:dyDescent="0.2">
      <c r="A456" s="36" t="s">
        <v>51</v>
      </c>
      <c r="E456" s="37" t="s">
        <v>707</v>
      </c>
    </row>
    <row r="457" spans="1:16" ht="38.25" x14ac:dyDescent="0.2">
      <c r="A457" t="s">
        <v>53</v>
      </c>
      <c r="E457" s="35" t="s">
        <v>708</v>
      </c>
    </row>
    <row r="458" spans="1:16" x14ac:dyDescent="0.2">
      <c r="A458" s="25" t="s">
        <v>45</v>
      </c>
      <c r="B458" s="29" t="s">
        <v>709</v>
      </c>
      <c r="C458" s="29" t="s">
        <v>710</v>
      </c>
      <c r="D458" s="25" t="s">
        <v>47</v>
      </c>
      <c r="E458" s="30" t="s">
        <v>711</v>
      </c>
      <c r="F458" s="31" t="s">
        <v>105</v>
      </c>
      <c r="G458" s="32">
        <v>1</v>
      </c>
      <c r="H458" s="33">
        <v>0</v>
      </c>
      <c r="I458" s="33">
        <f>ROUND(ROUND(H458,2)*ROUND(G458,3),2)</f>
        <v>0</v>
      </c>
      <c r="O458">
        <f>(I458*21)/100</f>
        <v>0</v>
      </c>
      <c r="P458" t="s">
        <v>23</v>
      </c>
    </row>
    <row r="459" spans="1:16" x14ac:dyDescent="0.2">
      <c r="A459" s="34" t="s">
        <v>50</v>
      </c>
      <c r="E459" s="35" t="s">
        <v>47</v>
      </c>
    </row>
    <row r="460" spans="1:16" ht="25.5" x14ac:dyDescent="0.2">
      <c r="A460" s="36" t="s">
        <v>51</v>
      </c>
      <c r="E460" s="37" t="s">
        <v>712</v>
      </c>
    </row>
    <row r="461" spans="1:16" ht="25.5" x14ac:dyDescent="0.2">
      <c r="A461" t="s">
        <v>53</v>
      </c>
      <c r="E461" s="35" t="s">
        <v>713</v>
      </c>
    </row>
    <row r="462" spans="1:16" ht="25.5" x14ac:dyDescent="0.2">
      <c r="A462" s="25" t="s">
        <v>45</v>
      </c>
      <c r="B462" s="29" t="s">
        <v>714</v>
      </c>
      <c r="C462" s="29" t="s">
        <v>715</v>
      </c>
      <c r="D462" s="25" t="s">
        <v>47</v>
      </c>
      <c r="E462" s="30" t="s">
        <v>716</v>
      </c>
      <c r="F462" s="31" t="s">
        <v>105</v>
      </c>
      <c r="G462" s="32">
        <v>2</v>
      </c>
      <c r="H462" s="33">
        <v>0</v>
      </c>
      <c r="I462" s="33">
        <f>ROUND(ROUND(H462,2)*ROUND(G462,3),2)</f>
        <v>0</v>
      </c>
      <c r="O462">
        <f>(I462*21)/100</f>
        <v>0</v>
      </c>
      <c r="P462" t="s">
        <v>23</v>
      </c>
    </row>
    <row r="463" spans="1:16" x14ac:dyDescent="0.2">
      <c r="A463" s="34" t="s">
        <v>50</v>
      </c>
      <c r="E463" s="35" t="s">
        <v>47</v>
      </c>
    </row>
    <row r="464" spans="1:16" ht="51" x14ac:dyDescent="0.2">
      <c r="A464" s="36" t="s">
        <v>51</v>
      </c>
      <c r="E464" s="37" t="s">
        <v>717</v>
      </c>
    </row>
    <row r="465" spans="1:16" ht="25.5" x14ac:dyDescent="0.2">
      <c r="A465" t="s">
        <v>53</v>
      </c>
      <c r="E465" s="35" t="s">
        <v>154</v>
      </c>
    </row>
    <row r="466" spans="1:16" ht="25.5" x14ac:dyDescent="0.2">
      <c r="A466" s="25" t="s">
        <v>45</v>
      </c>
      <c r="B466" s="29" t="s">
        <v>718</v>
      </c>
      <c r="C466" s="29" t="s">
        <v>719</v>
      </c>
      <c r="D466" s="25" t="s">
        <v>47</v>
      </c>
      <c r="E466" s="30" t="s">
        <v>720</v>
      </c>
      <c r="F466" s="31" t="s">
        <v>125</v>
      </c>
      <c r="G466" s="32">
        <v>125</v>
      </c>
      <c r="H466" s="33">
        <v>0</v>
      </c>
      <c r="I466" s="33">
        <f>ROUND(ROUND(H466,2)*ROUND(G466,3),2)</f>
        <v>0</v>
      </c>
      <c r="O466">
        <f>(I466*21)/100</f>
        <v>0</v>
      </c>
      <c r="P466" t="s">
        <v>23</v>
      </c>
    </row>
    <row r="467" spans="1:16" x14ac:dyDescent="0.2">
      <c r="A467" s="34" t="s">
        <v>50</v>
      </c>
      <c r="E467" s="35" t="s">
        <v>47</v>
      </c>
    </row>
    <row r="468" spans="1:16" ht="38.25" x14ac:dyDescent="0.2">
      <c r="A468" s="36" t="s">
        <v>51</v>
      </c>
      <c r="E468" s="37" t="s">
        <v>721</v>
      </c>
    </row>
    <row r="469" spans="1:16" ht="38.25" x14ac:dyDescent="0.2">
      <c r="A469" t="s">
        <v>53</v>
      </c>
      <c r="E469" s="35" t="s">
        <v>722</v>
      </c>
    </row>
    <row r="470" spans="1:16" ht="25.5" x14ac:dyDescent="0.2">
      <c r="A470" s="25" t="s">
        <v>45</v>
      </c>
      <c r="B470" s="29" t="s">
        <v>723</v>
      </c>
      <c r="C470" s="29" t="s">
        <v>724</v>
      </c>
      <c r="D470" s="25" t="s">
        <v>47</v>
      </c>
      <c r="E470" s="30" t="s">
        <v>725</v>
      </c>
      <c r="F470" s="31" t="s">
        <v>125</v>
      </c>
      <c r="G470" s="32">
        <v>25</v>
      </c>
      <c r="H470" s="33">
        <v>0</v>
      </c>
      <c r="I470" s="33">
        <f>ROUND(ROUND(H470,2)*ROUND(G470,3),2)</f>
        <v>0</v>
      </c>
      <c r="O470">
        <f>(I470*21)/100</f>
        <v>0</v>
      </c>
      <c r="P470" t="s">
        <v>23</v>
      </c>
    </row>
    <row r="471" spans="1:16" x14ac:dyDescent="0.2">
      <c r="A471" s="34" t="s">
        <v>50</v>
      </c>
      <c r="E471" s="35" t="s">
        <v>47</v>
      </c>
    </row>
    <row r="472" spans="1:16" x14ac:dyDescent="0.2">
      <c r="A472" s="36" t="s">
        <v>51</v>
      </c>
      <c r="E472" s="37" t="s">
        <v>726</v>
      </c>
    </row>
    <row r="473" spans="1:16" ht="38.25" x14ac:dyDescent="0.2">
      <c r="A473" t="s">
        <v>53</v>
      </c>
      <c r="E473" s="35" t="s">
        <v>722</v>
      </c>
    </row>
    <row r="474" spans="1:16" x14ac:dyDescent="0.2">
      <c r="A474" s="25" t="s">
        <v>45</v>
      </c>
      <c r="B474" s="29" t="s">
        <v>727</v>
      </c>
      <c r="C474" s="29" t="s">
        <v>728</v>
      </c>
      <c r="D474" s="25" t="s">
        <v>47</v>
      </c>
      <c r="E474" s="30" t="s">
        <v>729</v>
      </c>
      <c r="F474" s="31" t="s">
        <v>125</v>
      </c>
      <c r="G474" s="32">
        <v>100</v>
      </c>
      <c r="H474" s="33">
        <v>0</v>
      </c>
      <c r="I474" s="33">
        <f>ROUND(ROUND(H474,2)*ROUND(G474,3),2)</f>
        <v>0</v>
      </c>
      <c r="O474">
        <f>(I474*21)/100</f>
        <v>0</v>
      </c>
      <c r="P474" t="s">
        <v>23</v>
      </c>
    </row>
    <row r="475" spans="1:16" x14ac:dyDescent="0.2">
      <c r="A475" s="34" t="s">
        <v>50</v>
      </c>
      <c r="E475" s="35" t="s">
        <v>47</v>
      </c>
    </row>
    <row r="476" spans="1:16" x14ac:dyDescent="0.2">
      <c r="A476" s="36" t="s">
        <v>51</v>
      </c>
      <c r="E476" s="37" t="s">
        <v>730</v>
      </c>
    </row>
    <row r="477" spans="1:16" ht="38.25" x14ac:dyDescent="0.2">
      <c r="A477" t="s">
        <v>53</v>
      </c>
      <c r="E477" s="35" t="s">
        <v>722</v>
      </c>
    </row>
    <row r="478" spans="1:16" x14ac:dyDescent="0.2">
      <c r="A478" s="25" t="s">
        <v>45</v>
      </c>
      <c r="B478" s="29" t="s">
        <v>731</v>
      </c>
      <c r="C478" s="29" t="s">
        <v>732</v>
      </c>
      <c r="D478" s="25" t="s">
        <v>47</v>
      </c>
      <c r="E478" s="30" t="s">
        <v>733</v>
      </c>
      <c r="F478" s="31" t="s">
        <v>105</v>
      </c>
      <c r="G478" s="32">
        <v>112</v>
      </c>
      <c r="H478" s="33">
        <v>0</v>
      </c>
      <c r="I478" s="33">
        <f>ROUND(ROUND(H478,2)*ROUND(G478,3),2)</f>
        <v>0</v>
      </c>
      <c r="O478">
        <f>(I478*21)/100</f>
        <v>0</v>
      </c>
      <c r="P478" t="s">
        <v>23</v>
      </c>
    </row>
    <row r="479" spans="1:16" x14ac:dyDescent="0.2">
      <c r="A479" s="34" t="s">
        <v>50</v>
      </c>
      <c r="E479" s="35" t="s">
        <v>47</v>
      </c>
    </row>
    <row r="480" spans="1:16" ht="76.5" x14ac:dyDescent="0.2">
      <c r="A480" s="36" t="s">
        <v>51</v>
      </c>
      <c r="E480" s="37" t="s">
        <v>734</v>
      </c>
    </row>
    <row r="481" spans="1:16" x14ac:dyDescent="0.2">
      <c r="A481" t="s">
        <v>53</v>
      </c>
      <c r="E481" s="35" t="s">
        <v>735</v>
      </c>
    </row>
    <row r="482" spans="1:16" x14ac:dyDescent="0.2">
      <c r="A482" s="25" t="s">
        <v>45</v>
      </c>
      <c r="B482" s="29" t="s">
        <v>736</v>
      </c>
      <c r="C482" s="29" t="s">
        <v>737</v>
      </c>
      <c r="D482" s="25" t="s">
        <v>47</v>
      </c>
      <c r="E482" s="30" t="s">
        <v>738</v>
      </c>
      <c r="F482" s="31" t="s">
        <v>137</v>
      </c>
      <c r="G482" s="32">
        <v>123.24</v>
      </c>
      <c r="H482" s="33">
        <v>0</v>
      </c>
      <c r="I482" s="33">
        <f>ROUND(ROUND(H482,2)*ROUND(G482,3),2)</f>
        <v>0</v>
      </c>
      <c r="O482">
        <f>(I482*21)/100</f>
        <v>0</v>
      </c>
      <c r="P482" t="s">
        <v>23</v>
      </c>
    </row>
    <row r="483" spans="1:16" x14ac:dyDescent="0.2">
      <c r="A483" s="34" t="s">
        <v>50</v>
      </c>
      <c r="E483" s="35" t="s">
        <v>47</v>
      </c>
    </row>
    <row r="484" spans="1:16" ht="114.75" x14ac:dyDescent="0.2">
      <c r="A484" s="36" t="s">
        <v>51</v>
      </c>
      <c r="E484" s="37" t="s">
        <v>739</v>
      </c>
    </row>
    <row r="485" spans="1:16" ht="51" x14ac:dyDescent="0.2">
      <c r="A485" t="s">
        <v>53</v>
      </c>
      <c r="E485" s="35" t="s">
        <v>740</v>
      </c>
    </row>
    <row r="486" spans="1:16" x14ac:dyDescent="0.2">
      <c r="A486" s="25" t="s">
        <v>45</v>
      </c>
      <c r="B486" s="29" t="s">
        <v>741</v>
      </c>
      <c r="C486" s="29" t="s">
        <v>742</v>
      </c>
      <c r="D486" s="25" t="s">
        <v>47</v>
      </c>
      <c r="E486" s="30" t="s">
        <v>743</v>
      </c>
      <c r="F486" s="31" t="s">
        <v>137</v>
      </c>
      <c r="G486" s="32">
        <v>20</v>
      </c>
      <c r="H486" s="33">
        <v>0</v>
      </c>
      <c r="I486" s="33">
        <f>ROUND(ROUND(H486,2)*ROUND(G486,3),2)</f>
        <v>0</v>
      </c>
      <c r="O486">
        <f>(I486*21)/100</f>
        <v>0</v>
      </c>
      <c r="P486" t="s">
        <v>23</v>
      </c>
    </row>
    <row r="487" spans="1:16" x14ac:dyDescent="0.2">
      <c r="A487" s="34" t="s">
        <v>50</v>
      </c>
      <c r="E487" s="35" t="s">
        <v>47</v>
      </c>
    </row>
    <row r="488" spans="1:16" ht="51" x14ac:dyDescent="0.2">
      <c r="A488" s="36" t="s">
        <v>51</v>
      </c>
      <c r="E488" s="37" t="s">
        <v>744</v>
      </c>
    </row>
    <row r="489" spans="1:16" ht="51" x14ac:dyDescent="0.2">
      <c r="A489" t="s">
        <v>53</v>
      </c>
      <c r="E489" s="35" t="s">
        <v>740</v>
      </c>
    </row>
    <row r="490" spans="1:16" x14ac:dyDescent="0.2">
      <c r="A490" s="25" t="s">
        <v>45</v>
      </c>
      <c r="B490" s="29" t="s">
        <v>745</v>
      </c>
      <c r="C490" s="29" t="s">
        <v>746</v>
      </c>
      <c r="D490" s="25" t="s">
        <v>47</v>
      </c>
      <c r="E490" s="30" t="s">
        <v>747</v>
      </c>
      <c r="F490" s="31" t="s">
        <v>137</v>
      </c>
      <c r="G490" s="32">
        <v>440.5</v>
      </c>
      <c r="H490" s="33">
        <v>0</v>
      </c>
      <c r="I490" s="33">
        <f>ROUND(ROUND(H490,2)*ROUND(G490,3),2)</f>
        <v>0</v>
      </c>
      <c r="O490">
        <f>(I490*21)/100</f>
        <v>0</v>
      </c>
      <c r="P490" t="s">
        <v>23</v>
      </c>
    </row>
    <row r="491" spans="1:16" x14ac:dyDescent="0.2">
      <c r="A491" s="34" t="s">
        <v>50</v>
      </c>
      <c r="E491" s="35" t="s">
        <v>47</v>
      </c>
    </row>
    <row r="492" spans="1:16" ht="102" x14ac:dyDescent="0.2">
      <c r="A492" s="36" t="s">
        <v>51</v>
      </c>
      <c r="E492" s="37" t="s">
        <v>748</v>
      </c>
    </row>
    <row r="493" spans="1:16" ht="25.5" x14ac:dyDescent="0.2">
      <c r="A493" t="s">
        <v>53</v>
      </c>
      <c r="E493" s="35" t="s">
        <v>749</v>
      </c>
    </row>
    <row r="494" spans="1:16" x14ac:dyDescent="0.2">
      <c r="A494" s="25" t="s">
        <v>45</v>
      </c>
      <c r="B494" s="29" t="s">
        <v>750</v>
      </c>
      <c r="C494" s="29" t="s">
        <v>751</v>
      </c>
      <c r="D494" s="25" t="s">
        <v>47</v>
      </c>
      <c r="E494" s="30" t="s">
        <v>752</v>
      </c>
      <c r="F494" s="31" t="s">
        <v>125</v>
      </c>
      <c r="G494" s="32">
        <v>15.57</v>
      </c>
      <c r="H494" s="33">
        <v>0</v>
      </c>
      <c r="I494" s="33">
        <f>ROUND(ROUND(H494,2)*ROUND(G494,3),2)</f>
        <v>0</v>
      </c>
      <c r="O494">
        <f>(I494*21)/100</f>
        <v>0</v>
      </c>
      <c r="P494" t="s">
        <v>23</v>
      </c>
    </row>
    <row r="495" spans="1:16" x14ac:dyDescent="0.2">
      <c r="A495" s="34" t="s">
        <v>50</v>
      </c>
      <c r="E495" s="35" t="s">
        <v>47</v>
      </c>
    </row>
    <row r="496" spans="1:16" ht="63.75" x14ac:dyDescent="0.2">
      <c r="A496" s="36" t="s">
        <v>51</v>
      </c>
      <c r="E496" s="37" t="s">
        <v>753</v>
      </c>
    </row>
    <row r="497" spans="1:16" ht="25.5" x14ac:dyDescent="0.2">
      <c r="A497" t="s">
        <v>53</v>
      </c>
      <c r="E497" s="35" t="s">
        <v>754</v>
      </c>
    </row>
    <row r="498" spans="1:16" x14ac:dyDescent="0.2">
      <c r="A498" s="25" t="s">
        <v>45</v>
      </c>
      <c r="B498" s="29" t="s">
        <v>755</v>
      </c>
      <c r="C498" s="29" t="s">
        <v>756</v>
      </c>
      <c r="D498" s="25" t="s">
        <v>47</v>
      </c>
      <c r="E498" s="30" t="s">
        <v>757</v>
      </c>
      <c r="F498" s="31" t="s">
        <v>119</v>
      </c>
      <c r="G498" s="32">
        <v>0.56399999999999995</v>
      </c>
      <c r="H498" s="33">
        <v>0</v>
      </c>
      <c r="I498" s="33">
        <f>ROUND(ROUND(H498,2)*ROUND(G498,3),2)</f>
        <v>0</v>
      </c>
      <c r="O498">
        <f>(I498*21)/100</f>
        <v>0</v>
      </c>
      <c r="P498" t="s">
        <v>23</v>
      </c>
    </row>
    <row r="499" spans="1:16" x14ac:dyDescent="0.2">
      <c r="A499" s="34" t="s">
        <v>50</v>
      </c>
      <c r="E499" s="35" t="s">
        <v>47</v>
      </c>
    </row>
    <row r="500" spans="1:16" ht="38.25" x14ac:dyDescent="0.2">
      <c r="A500" s="36" t="s">
        <v>51</v>
      </c>
      <c r="E500" s="37" t="s">
        <v>758</v>
      </c>
    </row>
    <row r="501" spans="1:16" ht="25.5" x14ac:dyDescent="0.2">
      <c r="A501" t="s">
        <v>53</v>
      </c>
      <c r="E501" s="35" t="s">
        <v>759</v>
      </c>
    </row>
    <row r="502" spans="1:16" x14ac:dyDescent="0.2">
      <c r="A502" s="25" t="s">
        <v>45</v>
      </c>
      <c r="B502" s="29" t="s">
        <v>760</v>
      </c>
      <c r="C502" s="29" t="s">
        <v>761</v>
      </c>
      <c r="D502" s="25" t="s">
        <v>47</v>
      </c>
      <c r="E502" s="30" t="s">
        <v>762</v>
      </c>
      <c r="F502" s="31" t="s">
        <v>137</v>
      </c>
      <c r="G502" s="32">
        <v>427.45</v>
      </c>
      <c r="H502" s="33">
        <v>0</v>
      </c>
      <c r="I502" s="33">
        <f>ROUND(ROUND(H502,2)*ROUND(G502,3),2)</f>
        <v>0</v>
      </c>
      <c r="O502">
        <f>(I502*21)/100</f>
        <v>0</v>
      </c>
      <c r="P502" t="s">
        <v>23</v>
      </c>
    </row>
    <row r="503" spans="1:16" x14ac:dyDescent="0.2">
      <c r="A503" s="34" t="s">
        <v>50</v>
      </c>
      <c r="E503" s="35" t="s">
        <v>47</v>
      </c>
    </row>
    <row r="504" spans="1:16" ht="102" x14ac:dyDescent="0.2">
      <c r="A504" s="36" t="s">
        <v>51</v>
      </c>
      <c r="E504" s="37" t="s">
        <v>763</v>
      </c>
    </row>
    <row r="505" spans="1:16" ht="38.25" x14ac:dyDescent="0.2">
      <c r="A505" t="s">
        <v>53</v>
      </c>
      <c r="E505" s="35" t="s">
        <v>764</v>
      </c>
    </row>
    <row r="506" spans="1:16" x14ac:dyDescent="0.2">
      <c r="A506" s="25" t="s">
        <v>45</v>
      </c>
      <c r="B506" s="29" t="s">
        <v>765</v>
      </c>
      <c r="C506" s="29" t="s">
        <v>766</v>
      </c>
      <c r="D506" s="25" t="s">
        <v>47</v>
      </c>
      <c r="E506" s="30" t="s">
        <v>767</v>
      </c>
      <c r="F506" s="31" t="s">
        <v>137</v>
      </c>
      <c r="G506" s="32">
        <v>16.649999999999999</v>
      </c>
      <c r="H506" s="33">
        <v>0</v>
      </c>
      <c r="I506" s="33">
        <f>ROUND(ROUND(H506,2)*ROUND(G506,3),2)</f>
        <v>0</v>
      </c>
      <c r="O506">
        <f>(I506*21)/100</f>
        <v>0</v>
      </c>
      <c r="P506" t="s">
        <v>23</v>
      </c>
    </row>
    <row r="507" spans="1:16" x14ac:dyDescent="0.2">
      <c r="A507" s="34" t="s">
        <v>50</v>
      </c>
      <c r="E507" s="35" t="s">
        <v>47</v>
      </c>
    </row>
    <row r="508" spans="1:16" ht="63.75" x14ac:dyDescent="0.2">
      <c r="A508" s="36" t="s">
        <v>51</v>
      </c>
      <c r="E508" s="37" t="s">
        <v>768</v>
      </c>
    </row>
    <row r="509" spans="1:16" ht="293.25" x14ac:dyDescent="0.2">
      <c r="A509" t="s">
        <v>53</v>
      </c>
      <c r="E509" s="35" t="s">
        <v>769</v>
      </c>
    </row>
    <row r="510" spans="1:16" x14ac:dyDescent="0.2">
      <c r="A510" s="25" t="s">
        <v>45</v>
      </c>
      <c r="B510" s="29" t="s">
        <v>770</v>
      </c>
      <c r="C510" s="29" t="s">
        <v>771</v>
      </c>
      <c r="D510" s="25" t="s">
        <v>47</v>
      </c>
      <c r="E510" s="30" t="s">
        <v>772</v>
      </c>
      <c r="F510" s="31" t="s">
        <v>137</v>
      </c>
      <c r="G510" s="32">
        <v>16.649999999999999</v>
      </c>
      <c r="H510" s="33">
        <v>0</v>
      </c>
      <c r="I510" s="33">
        <f>ROUND(ROUND(H510,2)*ROUND(G510,3),2)</f>
        <v>0</v>
      </c>
      <c r="O510">
        <f>(I510*21)/100</f>
        <v>0</v>
      </c>
      <c r="P510" t="s">
        <v>23</v>
      </c>
    </row>
    <row r="511" spans="1:16" x14ac:dyDescent="0.2">
      <c r="A511" s="34" t="s">
        <v>50</v>
      </c>
      <c r="E511" s="35" t="s">
        <v>47</v>
      </c>
    </row>
    <row r="512" spans="1:16" ht="63.75" x14ac:dyDescent="0.2">
      <c r="A512" s="36" t="s">
        <v>51</v>
      </c>
      <c r="E512" s="37" t="s">
        <v>773</v>
      </c>
    </row>
    <row r="513" spans="1:16" ht="293.25" x14ac:dyDescent="0.2">
      <c r="A513" t="s">
        <v>53</v>
      </c>
      <c r="E513" s="35" t="s">
        <v>769</v>
      </c>
    </row>
    <row r="514" spans="1:16" x14ac:dyDescent="0.2">
      <c r="A514" s="25" t="s">
        <v>45</v>
      </c>
      <c r="B514" s="29" t="s">
        <v>774</v>
      </c>
      <c r="C514" s="29" t="s">
        <v>775</v>
      </c>
      <c r="D514" s="25" t="s">
        <v>47</v>
      </c>
      <c r="E514" s="30" t="s">
        <v>776</v>
      </c>
      <c r="F514" s="31" t="s">
        <v>105</v>
      </c>
      <c r="G514" s="32">
        <v>1</v>
      </c>
      <c r="H514" s="33">
        <v>0</v>
      </c>
      <c r="I514" s="33">
        <f>ROUND(ROUND(H514,2)*ROUND(G514,3),2)</f>
        <v>0</v>
      </c>
      <c r="O514">
        <f>(I514*21)/100</f>
        <v>0</v>
      </c>
      <c r="P514" t="s">
        <v>23</v>
      </c>
    </row>
    <row r="515" spans="1:16" x14ac:dyDescent="0.2">
      <c r="A515" s="34" t="s">
        <v>50</v>
      </c>
      <c r="E515" s="35" t="s">
        <v>47</v>
      </c>
    </row>
    <row r="516" spans="1:16" ht="38.25" x14ac:dyDescent="0.2">
      <c r="A516" s="36" t="s">
        <v>51</v>
      </c>
      <c r="E516" s="37" t="s">
        <v>777</v>
      </c>
    </row>
    <row r="517" spans="1:16" ht="140.25" x14ac:dyDescent="0.2">
      <c r="A517" t="s">
        <v>53</v>
      </c>
      <c r="E517" s="35" t="s">
        <v>778</v>
      </c>
    </row>
    <row r="518" spans="1:16" x14ac:dyDescent="0.2">
      <c r="A518" s="25" t="s">
        <v>45</v>
      </c>
      <c r="B518" s="29" t="s">
        <v>779</v>
      </c>
      <c r="C518" s="29" t="s">
        <v>780</v>
      </c>
      <c r="D518" s="25" t="s">
        <v>47</v>
      </c>
      <c r="E518" s="30" t="s">
        <v>781</v>
      </c>
      <c r="F518" s="31" t="s">
        <v>105</v>
      </c>
      <c r="G518" s="32">
        <v>2</v>
      </c>
      <c r="H518" s="33">
        <v>0</v>
      </c>
      <c r="I518" s="33">
        <f>ROUND(ROUND(H518,2)*ROUND(G518,3),2)</f>
        <v>0</v>
      </c>
      <c r="O518">
        <f>(I518*21)/100</f>
        <v>0</v>
      </c>
      <c r="P518" t="s">
        <v>23</v>
      </c>
    </row>
    <row r="519" spans="1:16" x14ac:dyDescent="0.2">
      <c r="A519" s="34" t="s">
        <v>50</v>
      </c>
      <c r="E519" s="35" t="s">
        <v>47</v>
      </c>
    </row>
    <row r="520" spans="1:16" ht="25.5" x14ac:dyDescent="0.2">
      <c r="A520" s="36" t="s">
        <v>51</v>
      </c>
      <c r="E520" s="37" t="s">
        <v>782</v>
      </c>
    </row>
    <row r="521" spans="1:16" ht="38.25" x14ac:dyDescent="0.2">
      <c r="A521" t="s">
        <v>53</v>
      </c>
      <c r="E521" s="35" t="s">
        <v>783</v>
      </c>
    </row>
    <row r="522" spans="1:16" x14ac:dyDescent="0.2">
      <c r="A522" s="25" t="s">
        <v>45</v>
      </c>
      <c r="B522" s="29" t="s">
        <v>784</v>
      </c>
      <c r="C522" s="29" t="s">
        <v>785</v>
      </c>
      <c r="D522" s="25" t="s">
        <v>47</v>
      </c>
      <c r="E522" s="30" t="s">
        <v>786</v>
      </c>
      <c r="F522" s="31" t="s">
        <v>385</v>
      </c>
      <c r="G522" s="32">
        <v>367.98500000000001</v>
      </c>
      <c r="H522" s="33">
        <v>0</v>
      </c>
      <c r="I522" s="33">
        <f>ROUND(ROUND(H522,2)*ROUND(G522,3),2)</f>
        <v>0</v>
      </c>
      <c r="O522">
        <f>(I522*21)/100</f>
        <v>0</v>
      </c>
      <c r="P522" t="s">
        <v>23</v>
      </c>
    </row>
    <row r="523" spans="1:16" x14ac:dyDescent="0.2">
      <c r="A523" s="34" t="s">
        <v>50</v>
      </c>
      <c r="E523" s="35" t="s">
        <v>47</v>
      </c>
    </row>
    <row r="524" spans="1:16" ht="89.25" x14ac:dyDescent="0.2">
      <c r="A524" s="36" t="s">
        <v>51</v>
      </c>
      <c r="E524" s="37" t="s">
        <v>787</v>
      </c>
    </row>
    <row r="525" spans="1:16" ht="357" x14ac:dyDescent="0.2">
      <c r="A525" t="s">
        <v>53</v>
      </c>
      <c r="E525" s="35" t="s">
        <v>788</v>
      </c>
    </row>
    <row r="526" spans="1:16" x14ac:dyDescent="0.2">
      <c r="A526" s="25" t="s">
        <v>45</v>
      </c>
      <c r="B526" s="29" t="s">
        <v>789</v>
      </c>
      <c r="C526" s="29" t="s">
        <v>790</v>
      </c>
      <c r="D526" s="25" t="s">
        <v>47</v>
      </c>
      <c r="E526" s="30" t="s">
        <v>791</v>
      </c>
      <c r="F526" s="31" t="s">
        <v>385</v>
      </c>
      <c r="G526" s="32">
        <v>56</v>
      </c>
      <c r="H526" s="33">
        <v>0</v>
      </c>
      <c r="I526" s="33">
        <f>ROUND(ROUND(H526,2)*ROUND(G526,3),2)</f>
        <v>0</v>
      </c>
      <c r="O526">
        <f>(I526*21)/100</f>
        <v>0</v>
      </c>
      <c r="P526" t="s">
        <v>23</v>
      </c>
    </row>
    <row r="527" spans="1:16" x14ac:dyDescent="0.2">
      <c r="A527" s="34" t="s">
        <v>50</v>
      </c>
      <c r="E527" s="35" t="s">
        <v>47</v>
      </c>
    </row>
    <row r="528" spans="1:16" ht="38.25" x14ac:dyDescent="0.2">
      <c r="A528" s="36" t="s">
        <v>51</v>
      </c>
      <c r="E528" s="37" t="s">
        <v>792</v>
      </c>
    </row>
    <row r="529" spans="1:16" ht="357" x14ac:dyDescent="0.2">
      <c r="A529" t="s">
        <v>53</v>
      </c>
      <c r="E529" s="35" t="s">
        <v>788</v>
      </c>
    </row>
    <row r="530" spans="1:16" x14ac:dyDescent="0.2">
      <c r="A530" s="25" t="s">
        <v>45</v>
      </c>
      <c r="B530" s="29" t="s">
        <v>793</v>
      </c>
      <c r="C530" s="29" t="s">
        <v>794</v>
      </c>
      <c r="D530" s="25" t="s">
        <v>47</v>
      </c>
      <c r="E530" s="30" t="s">
        <v>795</v>
      </c>
      <c r="F530" s="31" t="s">
        <v>105</v>
      </c>
      <c r="G530" s="32">
        <v>8</v>
      </c>
      <c r="H530" s="33">
        <v>0</v>
      </c>
      <c r="I530" s="33">
        <f>ROUND(ROUND(H530,2)*ROUND(G530,3),2)</f>
        <v>0</v>
      </c>
      <c r="O530">
        <f>(I530*21)/100</f>
        <v>0</v>
      </c>
      <c r="P530" t="s">
        <v>23</v>
      </c>
    </row>
    <row r="531" spans="1:16" x14ac:dyDescent="0.2">
      <c r="A531" s="34" t="s">
        <v>50</v>
      </c>
      <c r="E531" s="35" t="s">
        <v>47</v>
      </c>
    </row>
    <row r="532" spans="1:16" ht="38.25" x14ac:dyDescent="0.2">
      <c r="A532" s="36" t="s">
        <v>51</v>
      </c>
      <c r="E532" s="37" t="s">
        <v>796</v>
      </c>
    </row>
    <row r="533" spans="1:16" ht="267.75" x14ac:dyDescent="0.2">
      <c r="A533" t="s">
        <v>53</v>
      </c>
      <c r="E533" s="35" t="s">
        <v>797</v>
      </c>
    </row>
    <row r="534" spans="1:16" x14ac:dyDescent="0.2">
      <c r="A534" s="25" t="s">
        <v>45</v>
      </c>
      <c r="B534" s="29" t="s">
        <v>798</v>
      </c>
      <c r="C534" s="29" t="s">
        <v>799</v>
      </c>
      <c r="D534" s="25" t="s">
        <v>47</v>
      </c>
      <c r="E534" s="30" t="s">
        <v>800</v>
      </c>
      <c r="F534" s="31" t="s">
        <v>105</v>
      </c>
      <c r="G534" s="32">
        <v>18</v>
      </c>
      <c r="H534" s="33">
        <v>0</v>
      </c>
      <c r="I534" s="33">
        <f>ROUND(ROUND(H534,2)*ROUND(G534,3),2)</f>
        <v>0</v>
      </c>
      <c r="O534">
        <f>(I534*21)/100</f>
        <v>0</v>
      </c>
      <c r="P534" t="s">
        <v>23</v>
      </c>
    </row>
    <row r="535" spans="1:16" x14ac:dyDescent="0.2">
      <c r="A535" s="34" t="s">
        <v>50</v>
      </c>
      <c r="E535" s="35" t="s">
        <v>47</v>
      </c>
    </row>
    <row r="536" spans="1:16" ht="38.25" x14ac:dyDescent="0.2">
      <c r="A536" s="36" t="s">
        <v>51</v>
      </c>
      <c r="E536" s="37" t="s">
        <v>801</v>
      </c>
    </row>
    <row r="537" spans="1:16" ht="267.75" x14ac:dyDescent="0.2">
      <c r="A537" t="s">
        <v>53</v>
      </c>
      <c r="E537" s="35" t="s">
        <v>802</v>
      </c>
    </row>
    <row r="538" spans="1:16" x14ac:dyDescent="0.2">
      <c r="A538" s="25" t="s">
        <v>45</v>
      </c>
      <c r="B538" s="29" t="s">
        <v>803</v>
      </c>
      <c r="C538" s="29" t="s">
        <v>804</v>
      </c>
      <c r="D538" s="25" t="s">
        <v>47</v>
      </c>
      <c r="E538" s="30" t="s">
        <v>805</v>
      </c>
      <c r="F538" s="31" t="s">
        <v>125</v>
      </c>
      <c r="G538" s="32">
        <v>430.2</v>
      </c>
      <c r="H538" s="33">
        <v>0</v>
      </c>
      <c r="I538" s="33">
        <f>ROUND(ROUND(H538,2)*ROUND(G538,3),2)</f>
        <v>0</v>
      </c>
      <c r="O538">
        <f>(I538*21)/100</f>
        <v>0</v>
      </c>
      <c r="P538" t="s">
        <v>23</v>
      </c>
    </row>
    <row r="539" spans="1:16" x14ac:dyDescent="0.2">
      <c r="A539" s="34" t="s">
        <v>50</v>
      </c>
      <c r="E539" s="35" t="s">
        <v>47</v>
      </c>
    </row>
    <row r="540" spans="1:16" ht="102" x14ac:dyDescent="0.2">
      <c r="A540" s="36" t="s">
        <v>51</v>
      </c>
      <c r="E540" s="37" t="s">
        <v>806</v>
      </c>
    </row>
    <row r="541" spans="1:16" ht="25.5" x14ac:dyDescent="0.2">
      <c r="A541" t="s">
        <v>53</v>
      </c>
      <c r="E541" s="35" t="s">
        <v>807</v>
      </c>
    </row>
    <row r="542" spans="1:16" x14ac:dyDescent="0.2">
      <c r="A542" s="25" t="s">
        <v>45</v>
      </c>
      <c r="B542" s="29" t="s">
        <v>808</v>
      </c>
      <c r="C542" s="29" t="s">
        <v>809</v>
      </c>
      <c r="D542" s="25" t="s">
        <v>47</v>
      </c>
      <c r="E542" s="30" t="s">
        <v>810</v>
      </c>
      <c r="F542" s="31" t="s">
        <v>125</v>
      </c>
      <c r="G542" s="32">
        <v>430.2</v>
      </c>
      <c r="H542" s="33">
        <v>0</v>
      </c>
      <c r="I542" s="33">
        <f>ROUND(ROUND(H542,2)*ROUND(G542,3),2)</f>
        <v>0</v>
      </c>
      <c r="O542">
        <f>(I542*21)/100</f>
        <v>0</v>
      </c>
      <c r="P542" t="s">
        <v>23</v>
      </c>
    </row>
    <row r="543" spans="1:16" x14ac:dyDescent="0.2">
      <c r="A543" s="34" t="s">
        <v>50</v>
      </c>
      <c r="E543" s="35" t="s">
        <v>47</v>
      </c>
    </row>
    <row r="544" spans="1:16" ht="102" x14ac:dyDescent="0.2">
      <c r="A544" s="36" t="s">
        <v>51</v>
      </c>
      <c r="E544" s="37" t="s">
        <v>806</v>
      </c>
    </row>
    <row r="545" spans="1:16" ht="25.5" x14ac:dyDescent="0.2">
      <c r="A545" t="s">
        <v>53</v>
      </c>
      <c r="E545" s="35" t="s">
        <v>807</v>
      </c>
    </row>
    <row r="546" spans="1:16" x14ac:dyDescent="0.2">
      <c r="A546" s="25" t="s">
        <v>45</v>
      </c>
      <c r="B546" s="29" t="s">
        <v>811</v>
      </c>
      <c r="C546" s="29" t="s">
        <v>812</v>
      </c>
      <c r="D546" s="25" t="s">
        <v>47</v>
      </c>
      <c r="E546" s="30" t="s">
        <v>813</v>
      </c>
      <c r="F546" s="31" t="s">
        <v>125</v>
      </c>
      <c r="G546" s="32">
        <v>430.2</v>
      </c>
      <c r="H546" s="33">
        <v>0</v>
      </c>
      <c r="I546" s="33">
        <f>ROUND(ROUND(H546,2)*ROUND(G546,3),2)</f>
        <v>0</v>
      </c>
      <c r="O546">
        <f>(I546*21)/100</f>
        <v>0</v>
      </c>
      <c r="P546" t="s">
        <v>23</v>
      </c>
    </row>
    <row r="547" spans="1:16" x14ac:dyDescent="0.2">
      <c r="A547" s="34" t="s">
        <v>50</v>
      </c>
      <c r="E547" s="35" t="s">
        <v>47</v>
      </c>
    </row>
    <row r="548" spans="1:16" ht="102" x14ac:dyDescent="0.2">
      <c r="A548" s="36" t="s">
        <v>51</v>
      </c>
      <c r="E548" s="37" t="s">
        <v>806</v>
      </c>
    </row>
    <row r="549" spans="1:16" ht="25.5" x14ac:dyDescent="0.2">
      <c r="A549" t="s">
        <v>53</v>
      </c>
      <c r="E549" s="35" t="s">
        <v>807</v>
      </c>
    </row>
    <row r="550" spans="1:16" x14ac:dyDescent="0.2">
      <c r="A550" s="25" t="s">
        <v>45</v>
      </c>
      <c r="B550" s="29" t="s">
        <v>814</v>
      </c>
      <c r="C550" s="29" t="s">
        <v>815</v>
      </c>
      <c r="D550" s="25" t="s">
        <v>47</v>
      </c>
      <c r="E550" s="30" t="s">
        <v>816</v>
      </c>
      <c r="F550" s="31" t="s">
        <v>119</v>
      </c>
      <c r="G550" s="32">
        <v>33.4</v>
      </c>
      <c r="H550" s="33">
        <v>0</v>
      </c>
      <c r="I550" s="33">
        <f>ROUND(ROUND(H550,2)*ROUND(G550,3),2)</f>
        <v>0</v>
      </c>
      <c r="O550">
        <f>(I550*21)/100</f>
        <v>0</v>
      </c>
      <c r="P550" t="s">
        <v>23</v>
      </c>
    </row>
    <row r="551" spans="1:16" x14ac:dyDescent="0.2">
      <c r="A551" s="34" t="s">
        <v>50</v>
      </c>
      <c r="E551" s="35" t="s">
        <v>47</v>
      </c>
    </row>
    <row r="552" spans="1:16" ht="89.25" x14ac:dyDescent="0.2">
      <c r="A552" s="36" t="s">
        <v>51</v>
      </c>
      <c r="E552" s="37" t="s">
        <v>817</v>
      </c>
    </row>
    <row r="553" spans="1:16" ht="114.75" x14ac:dyDescent="0.2">
      <c r="A553" t="s">
        <v>53</v>
      </c>
      <c r="E553" s="35" t="s">
        <v>818</v>
      </c>
    </row>
    <row r="554" spans="1:16" x14ac:dyDescent="0.2">
      <c r="A554" s="25" t="s">
        <v>45</v>
      </c>
      <c r="B554" s="29" t="s">
        <v>819</v>
      </c>
      <c r="C554" s="29" t="s">
        <v>820</v>
      </c>
      <c r="D554" s="25" t="s">
        <v>47</v>
      </c>
      <c r="E554" s="30" t="s">
        <v>821</v>
      </c>
      <c r="F554" s="31" t="s">
        <v>119</v>
      </c>
      <c r="G554" s="32">
        <v>215.465</v>
      </c>
      <c r="H554" s="33">
        <v>0</v>
      </c>
      <c r="I554" s="33">
        <f>ROUND(ROUND(H554,2)*ROUND(G554,3),2)</f>
        <v>0</v>
      </c>
      <c r="O554">
        <f>(I554*21)/100</f>
        <v>0</v>
      </c>
      <c r="P554" t="s">
        <v>23</v>
      </c>
    </row>
    <row r="555" spans="1:16" x14ac:dyDescent="0.2">
      <c r="A555" s="34" t="s">
        <v>50</v>
      </c>
      <c r="E555" s="35" t="s">
        <v>47</v>
      </c>
    </row>
    <row r="556" spans="1:16" ht="153" x14ac:dyDescent="0.2">
      <c r="A556" s="36" t="s">
        <v>51</v>
      </c>
      <c r="E556" s="37" t="s">
        <v>822</v>
      </c>
    </row>
    <row r="557" spans="1:16" ht="114.75" x14ac:dyDescent="0.2">
      <c r="A557" t="s">
        <v>53</v>
      </c>
      <c r="E557" s="35" t="s">
        <v>818</v>
      </c>
    </row>
    <row r="558" spans="1:16" x14ac:dyDescent="0.2">
      <c r="A558" s="25" t="s">
        <v>45</v>
      </c>
      <c r="B558" s="29" t="s">
        <v>823</v>
      </c>
      <c r="C558" s="29" t="s">
        <v>824</v>
      </c>
      <c r="D558" s="25" t="s">
        <v>47</v>
      </c>
      <c r="E558" s="30" t="s">
        <v>825</v>
      </c>
      <c r="F558" s="31" t="s">
        <v>119</v>
      </c>
      <c r="G558" s="32">
        <v>402.13299999999998</v>
      </c>
      <c r="H558" s="33">
        <v>0</v>
      </c>
      <c r="I558" s="33">
        <f>ROUND(ROUND(H558,2)*ROUND(G558,3),2)</f>
        <v>0</v>
      </c>
      <c r="O558">
        <f>(I558*21)/100</f>
        <v>0</v>
      </c>
      <c r="P558" t="s">
        <v>23</v>
      </c>
    </row>
    <row r="559" spans="1:16" x14ac:dyDescent="0.2">
      <c r="A559" s="34" t="s">
        <v>50</v>
      </c>
      <c r="E559" s="35" t="s">
        <v>47</v>
      </c>
    </row>
    <row r="560" spans="1:16" ht="178.5" x14ac:dyDescent="0.2">
      <c r="A560" s="36" t="s">
        <v>51</v>
      </c>
      <c r="E560" s="37" t="s">
        <v>826</v>
      </c>
    </row>
    <row r="561" spans="1:16" ht="114.75" x14ac:dyDescent="0.2">
      <c r="A561" t="s">
        <v>53</v>
      </c>
      <c r="E561" s="35" t="s">
        <v>818</v>
      </c>
    </row>
    <row r="562" spans="1:16" x14ac:dyDescent="0.2">
      <c r="A562" s="25" t="s">
        <v>45</v>
      </c>
      <c r="B562" s="29" t="s">
        <v>827</v>
      </c>
      <c r="C562" s="29" t="s">
        <v>828</v>
      </c>
      <c r="D562" s="25" t="s">
        <v>47</v>
      </c>
      <c r="E562" s="30" t="s">
        <v>829</v>
      </c>
      <c r="F562" s="31" t="s">
        <v>221</v>
      </c>
      <c r="G562" s="32">
        <v>1.18</v>
      </c>
      <c r="H562" s="33">
        <v>0</v>
      </c>
      <c r="I562" s="33">
        <f>ROUND(ROUND(H562,2)*ROUND(G562,3),2)</f>
        <v>0</v>
      </c>
      <c r="O562">
        <f>(I562*21)/100</f>
        <v>0</v>
      </c>
      <c r="P562" t="s">
        <v>23</v>
      </c>
    </row>
    <row r="563" spans="1:16" x14ac:dyDescent="0.2">
      <c r="A563" s="34" t="s">
        <v>50</v>
      </c>
      <c r="E563" s="35" t="s">
        <v>47</v>
      </c>
    </row>
    <row r="564" spans="1:16" ht="89.25" x14ac:dyDescent="0.2">
      <c r="A564" s="36" t="s">
        <v>51</v>
      </c>
      <c r="E564" s="37" t="s">
        <v>830</v>
      </c>
    </row>
    <row r="565" spans="1:16" ht="89.25" x14ac:dyDescent="0.2">
      <c r="A565" t="s">
        <v>53</v>
      </c>
      <c r="E565" s="35" t="s">
        <v>831</v>
      </c>
    </row>
    <row r="566" spans="1:16" x14ac:dyDescent="0.2">
      <c r="A566" s="25" t="s">
        <v>45</v>
      </c>
      <c r="B566" s="29" t="s">
        <v>832</v>
      </c>
      <c r="C566" s="29" t="s">
        <v>833</v>
      </c>
      <c r="D566" s="25" t="s">
        <v>47</v>
      </c>
      <c r="E566" s="30" t="s">
        <v>834</v>
      </c>
      <c r="F566" s="31" t="s">
        <v>137</v>
      </c>
      <c r="G566" s="32">
        <v>27.2</v>
      </c>
      <c r="H566" s="33">
        <v>0</v>
      </c>
      <c r="I566" s="33">
        <f>ROUND(ROUND(H566,2)*ROUND(G566,3),2)</f>
        <v>0</v>
      </c>
      <c r="O566">
        <f>(I566*21)/100</f>
        <v>0</v>
      </c>
      <c r="P566" t="s">
        <v>23</v>
      </c>
    </row>
    <row r="567" spans="1:16" x14ac:dyDescent="0.2">
      <c r="A567" s="34" t="s">
        <v>50</v>
      </c>
      <c r="E567" s="35" t="s">
        <v>47</v>
      </c>
    </row>
    <row r="568" spans="1:16" ht="51" x14ac:dyDescent="0.2">
      <c r="A568" s="36" t="s">
        <v>51</v>
      </c>
      <c r="E568" s="37" t="s">
        <v>835</v>
      </c>
    </row>
    <row r="569" spans="1:16" ht="89.25" x14ac:dyDescent="0.2">
      <c r="A569" t="s">
        <v>53</v>
      </c>
      <c r="E569" s="35" t="s">
        <v>831</v>
      </c>
    </row>
    <row r="570" spans="1:16" x14ac:dyDescent="0.2">
      <c r="A570" s="25" t="s">
        <v>45</v>
      </c>
      <c r="B570" s="29" t="s">
        <v>836</v>
      </c>
      <c r="C570" s="29" t="s">
        <v>837</v>
      </c>
      <c r="D570" s="25" t="s">
        <v>47</v>
      </c>
      <c r="E570" s="30" t="s">
        <v>838</v>
      </c>
      <c r="F570" s="31" t="s">
        <v>105</v>
      </c>
      <c r="G570" s="32">
        <v>16</v>
      </c>
      <c r="H570" s="33">
        <v>0</v>
      </c>
      <c r="I570" s="33">
        <f>ROUND(ROUND(H570,2)*ROUND(G570,3),2)</f>
        <v>0</v>
      </c>
      <c r="O570">
        <f>(I570*21)/100</f>
        <v>0</v>
      </c>
      <c r="P570" t="s">
        <v>23</v>
      </c>
    </row>
    <row r="571" spans="1:16" x14ac:dyDescent="0.2">
      <c r="A571" s="34" t="s">
        <v>50</v>
      </c>
      <c r="E571" s="35" t="s">
        <v>47</v>
      </c>
    </row>
    <row r="572" spans="1:16" ht="76.5" x14ac:dyDescent="0.2">
      <c r="A572" s="36" t="s">
        <v>51</v>
      </c>
      <c r="E572" s="37" t="s">
        <v>839</v>
      </c>
    </row>
    <row r="573" spans="1:16" ht="89.25" x14ac:dyDescent="0.2">
      <c r="A573" t="s">
        <v>53</v>
      </c>
      <c r="E573" s="35" t="s">
        <v>831</v>
      </c>
    </row>
    <row r="574" spans="1:16" x14ac:dyDescent="0.2">
      <c r="A574" s="25" t="s">
        <v>45</v>
      </c>
      <c r="B574" s="29" t="s">
        <v>840</v>
      </c>
      <c r="C574" s="29" t="s">
        <v>841</v>
      </c>
      <c r="D574" s="25" t="s">
        <v>61</v>
      </c>
      <c r="E574" s="30" t="s">
        <v>842</v>
      </c>
      <c r="F574" s="31" t="s">
        <v>119</v>
      </c>
      <c r="G574" s="32">
        <v>63.735999999999997</v>
      </c>
      <c r="H574" s="33">
        <v>0</v>
      </c>
      <c r="I574" s="33">
        <f>ROUND(ROUND(H574,2)*ROUND(G574,3),2)</f>
        <v>0</v>
      </c>
      <c r="O574">
        <f>(I574*21)/100</f>
        <v>0</v>
      </c>
      <c r="P574" t="s">
        <v>23</v>
      </c>
    </row>
    <row r="575" spans="1:16" x14ac:dyDescent="0.2">
      <c r="A575" s="34" t="s">
        <v>50</v>
      </c>
      <c r="E575" s="35" t="s">
        <v>47</v>
      </c>
    </row>
    <row r="576" spans="1:16" ht="76.5" x14ac:dyDescent="0.2">
      <c r="A576" s="36" t="s">
        <v>51</v>
      </c>
      <c r="E576" s="37" t="s">
        <v>843</v>
      </c>
    </row>
    <row r="577" spans="1:16" ht="89.25" x14ac:dyDescent="0.2">
      <c r="A577" t="s">
        <v>53</v>
      </c>
      <c r="E577" s="35" t="s">
        <v>831</v>
      </c>
    </row>
    <row r="578" spans="1:16" x14ac:dyDescent="0.2">
      <c r="A578" s="25" t="s">
        <v>45</v>
      </c>
      <c r="B578" s="29" t="s">
        <v>844</v>
      </c>
      <c r="C578" s="29" t="s">
        <v>845</v>
      </c>
      <c r="D578" s="25" t="s">
        <v>61</v>
      </c>
      <c r="E578" s="30" t="s">
        <v>846</v>
      </c>
      <c r="F578" s="31" t="s">
        <v>125</v>
      </c>
      <c r="G578" s="32">
        <v>490.238</v>
      </c>
      <c r="H578" s="33">
        <v>0</v>
      </c>
      <c r="I578" s="33">
        <f>ROUND(ROUND(H578,2)*ROUND(G578,3),2)</f>
        <v>0</v>
      </c>
      <c r="O578">
        <f>(I578*21)/100</f>
        <v>0</v>
      </c>
      <c r="P578" t="s">
        <v>23</v>
      </c>
    </row>
    <row r="579" spans="1:16" x14ac:dyDescent="0.2">
      <c r="A579" s="34" t="s">
        <v>50</v>
      </c>
      <c r="E579" s="35" t="s">
        <v>47</v>
      </c>
    </row>
    <row r="580" spans="1:16" ht="89.25" x14ac:dyDescent="0.2">
      <c r="A580" s="36" t="s">
        <v>51</v>
      </c>
      <c r="E580" s="37" t="s">
        <v>847</v>
      </c>
    </row>
    <row r="581" spans="1:16" ht="89.25" x14ac:dyDescent="0.2">
      <c r="A581" t="s">
        <v>53</v>
      </c>
      <c r="E581" s="35" t="s">
        <v>831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8"/>
      <c r="C1" s="8"/>
      <c r="D1" s="8"/>
      <c r="E1" s="8" t="s">
        <v>0</v>
      </c>
      <c r="F1" s="8"/>
      <c r="G1" s="8"/>
      <c r="H1" s="8"/>
      <c r="I1" s="8"/>
      <c r="P1" t="s">
        <v>22</v>
      </c>
    </row>
    <row r="2" spans="1:18" ht="24.95" customHeight="1" x14ac:dyDescent="0.2">
      <c r="B2" s="8"/>
      <c r="C2" s="8"/>
      <c r="D2" s="8"/>
      <c r="E2" s="9" t="s">
        <v>13</v>
      </c>
      <c r="F2" s="8"/>
      <c r="G2" s="8"/>
      <c r="H2" s="12"/>
      <c r="I2" s="12"/>
      <c r="O2">
        <f>0+O8+O13</f>
        <v>0</v>
      </c>
      <c r="P2" t="s">
        <v>22</v>
      </c>
    </row>
    <row r="3" spans="1:18" ht="15" customHeight="1" x14ac:dyDescent="0.25">
      <c r="A3" t="s">
        <v>12</v>
      </c>
      <c r="B3" s="16" t="s">
        <v>14</v>
      </c>
      <c r="C3" s="4" t="s">
        <v>15</v>
      </c>
      <c r="D3" s="7"/>
      <c r="E3" s="17" t="s">
        <v>16</v>
      </c>
      <c r="F3" s="8"/>
      <c r="G3" s="15"/>
      <c r="H3" s="14" t="s">
        <v>848</v>
      </c>
      <c r="I3" s="38">
        <f>0+I8+I13</f>
        <v>0</v>
      </c>
      <c r="O3" t="s">
        <v>19</v>
      </c>
      <c r="P3" t="s">
        <v>23</v>
      </c>
    </row>
    <row r="4" spans="1:18" ht="15" customHeight="1" x14ac:dyDescent="0.25">
      <c r="A4" t="s">
        <v>17</v>
      </c>
      <c r="B4" s="19" t="s">
        <v>18</v>
      </c>
      <c r="C4" s="3" t="s">
        <v>848</v>
      </c>
      <c r="D4" s="2"/>
      <c r="E4" s="20" t="s">
        <v>849</v>
      </c>
      <c r="F4" s="12"/>
      <c r="G4" s="12"/>
      <c r="H4" s="21"/>
      <c r="I4" s="21"/>
      <c r="O4" t="s">
        <v>20</v>
      </c>
      <c r="P4" t="s">
        <v>23</v>
      </c>
    </row>
    <row r="5" spans="1:18" ht="12.75" customHeight="1" x14ac:dyDescent="0.2">
      <c r="A5" s="1" t="s">
        <v>26</v>
      </c>
      <c r="B5" s="1" t="s">
        <v>28</v>
      </c>
      <c r="C5" s="1" t="s">
        <v>30</v>
      </c>
      <c r="D5" s="1" t="s">
        <v>31</v>
      </c>
      <c r="E5" s="1" t="s">
        <v>32</v>
      </c>
      <c r="F5" s="1" t="s">
        <v>34</v>
      </c>
      <c r="G5" s="1" t="s">
        <v>36</v>
      </c>
      <c r="H5" s="1" t="s">
        <v>38</v>
      </c>
      <c r="I5" s="1"/>
      <c r="O5" t="s">
        <v>21</v>
      </c>
      <c r="P5" t="s">
        <v>23</v>
      </c>
    </row>
    <row r="6" spans="1:18" ht="12.75" customHeight="1" x14ac:dyDescent="0.2">
      <c r="A6" s="1"/>
      <c r="B6" s="1"/>
      <c r="C6" s="1"/>
      <c r="D6" s="1"/>
      <c r="E6" s="1"/>
      <c r="F6" s="1"/>
      <c r="G6" s="1"/>
      <c r="H6" s="18" t="s">
        <v>39</v>
      </c>
      <c r="I6" s="18" t="s">
        <v>41</v>
      </c>
    </row>
    <row r="7" spans="1:18" ht="12.75" customHeight="1" x14ac:dyDescent="0.2">
      <c r="A7" s="18" t="s">
        <v>27</v>
      </c>
      <c r="B7" s="18" t="s">
        <v>29</v>
      </c>
      <c r="C7" s="18" t="s">
        <v>23</v>
      </c>
      <c r="D7" s="18" t="s">
        <v>22</v>
      </c>
      <c r="E7" s="18" t="s">
        <v>33</v>
      </c>
      <c r="F7" s="18" t="s">
        <v>35</v>
      </c>
      <c r="G7" s="18" t="s">
        <v>37</v>
      </c>
      <c r="H7" s="18" t="s">
        <v>40</v>
      </c>
      <c r="I7" s="18" t="s">
        <v>42</v>
      </c>
    </row>
    <row r="8" spans="1:18" ht="12.75" customHeight="1" x14ac:dyDescent="0.2">
      <c r="A8" s="21" t="s">
        <v>43</v>
      </c>
      <c r="B8" s="21"/>
      <c r="C8" s="26" t="s">
        <v>75</v>
      </c>
      <c r="D8" s="21"/>
      <c r="E8" s="27" t="s">
        <v>588</v>
      </c>
      <c r="F8" s="21"/>
      <c r="G8" s="21"/>
      <c r="H8" s="21"/>
      <c r="I8" s="28">
        <f>0+Q8</f>
        <v>0</v>
      </c>
      <c r="O8">
        <f>0+R8</f>
        <v>0</v>
      </c>
      <c r="Q8">
        <f>0+I9</f>
        <v>0</v>
      </c>
      <c r="R8">
        <f>0+O9</f>
        <v>0</v>
      </c>
    </row>
    <row r="9" spans="1:18" x14ac:dyDescent="0.2">
      <c r="A9" s="25" t="s">
        <v>45</v>
      </c>
      <c r="B9" s="29" t="s">
        <v>29</v>
      </c>
      <c r="C9" s="29" t="s">
        <v>850</v>
      </c>
      <c r="D9" s="25" t="s">
        <v>47</v>
      </c>
      <c r="E9" s="30" t="s">
        <v>851</v>
      </c>
      <c r="F9" s="31" t="s">
        <v>852</v>
      </c>
      <c r="G9" s="32">
        <v>1</v>
      </c>
      <c r="H9" s="33">
        <v>0</v>
      </c>
      <c r="I9" s="33">
        <f>ROUND(ROUND(H9,2)*ROUND(G9,3),2)</f>
        <v>0</v>
      </c>
      <c r="O9">
        <f>(I9*21)/100</f>
        <v>0</v>
      </c>
      <c r="P9" t="s">
        <v>23</v>
      </c>
    </row>
    <row r="10" spans="1:18" x14ac:dyDescent="0.2">
      <c r="A10" s="34" t="s">
        <v>50</v>
      </c>
      <c r="E10" s="35" t="s">
        <v>47</v>
      </c>
    </row>
    <row r="11" spans="1:18" ht="25.5" x14ac:dyDescent="0.2">
      <c r="A11" s="36" t="s">
        <v>51</v>
      </c>
      <c r="E11" s="37" t="s">
        <v>853</v>
      </c>
    </row>
    <row r="12" spans="1:18" x14ac:dyDescent="0.2">
      <c r="A12" t="s">
        <v>53</v>
      </c>
      <c r="E12" s="35" t="s">
        <v>47</v>
      </c>
    </row>
    <row r="13" spans="1:18" ht="12.75" customHeight="1" x14ac:dyDescent="0.2">
      <c r="A13" s="8" t="s">
        <v>43</v>
      </c>
      <c r="B13" s="8"/>
      <c r="C13" s="10" t="s">
        <v>531</v>
      </c>
      <c r="D13" s="8"/>
      <c r="E13" s="24" t="s">
        <v>854</v>
      </c>
      <c r="F13" s="8"/>
      <c r="G13" s="8"/>
      <c r="H13" s="8"/>
      <c r="I13" s="39">
        <f>0</f>
        <v>0</v>
      </c>
      <c r="O13">
        <f>0</f>
        <v>0</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vt:i4>
      </vt:variant>
    </vt:vector>
  </HeadingPairs>
  <TitlesOfParts>
    <vt:vector size="5" baseType="lpstr">
      <vt:lpstr>Rekapitulace</vt:lpstr>
      <vt:lpstr>SO000</vt:lpstr>
      <vt:lpstr>SO181</vt:lpstr>
      <vt:lpstr>SO201</vt:lpstr>
      <vt:lpstr>SO460</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Jakoubek Petr Bc.</cp:lastModifiedBy>
  <dcterms:modified xsi:type="dcterms:W3CDTF">2022-11-23T14:28:34Z</dcterms:modified>
  <cp:category/>
  <cp:contentStatus/>
</cp:coreProperties>
</file>