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LENOVO\Desktop\dokumenty\Akce - pomocné\Choceň\1.etapa\prováděcí projektová dokumentace\DWG_prováděcí projektová dokumentace\Rozpočet\"/>
    </mc:Choice>
  </mc:AlternateContent>
  <xr:revisionPtr revIDLastSave="0" documentId="13_ncr:1_{F6B4FF02-16D4-4A8D-B978-8D319738A7CF}" xr6:coauthVersionLast="46" xr6:coauthVersionMax="46" xr10:uidLastSave="{00000000-0000-0000-0000-000000000000}"/>
  <bookViews>
    <workbookView xWindow="23880" yWindow="-120" windowWidth="38640" windowHeight="21240" xr2:uid="{00000000-000D-0000-FFFF-FFFF00000000}"/>
  </bookViews>
  <sheets>
    <sheet name="SO.101 - Chodník" sheetId="2" r:id="rId1"/>
  </sheets>
  <definedNames>
    <definedName name="_xlnm.Print_Titles" localSheetId="0">'SO.101 - Chodník'!$65:$66</definedName>
    <definedName name="_xlnm.Print_Area" localSheetId="0">'SO.101 - Chodník'!$C$3:$U$50,'SO.101 - Chodník'!$C$56:$U$149</definedName>
  </definedNames>
  <calcPr calcId="181029"/>
</workbook>
</file>

<file path=xl/calcChain.xml><?xml version="1.0" encoding="utf-8"?>
<calcChain xmlns="http://schemas.openxmlformats.org/spreadsheetml/2006/main">
  <c r="U67" i="2" l="1"/>
  <c r="S67" i="2"/>
  <c r="F33" i="2"/>
  <c r="N8" i="2"/>
  <c r="D45" i="2"/>
  <c r="D46" i="2"/>
  <c r="D44" i="2"/>
  <c r="K90" i="2"/>
  <c r="K91" i="2" s="1"/>
  <c r="K88" i="2" s="1"/>
  <c r="K147" i="2"/>
  <c r="K145" i="2" s="1"/>
  <c r="K141" i="2"/>
  <c r="K142" i="2" s="1"/>
  <c r="K139" i="2" s="1"/>
  <c r="K137" i="2"/>
  <c r="K138" i="2" s="1"/>
  <c r="K134" i="2"/>
  <c r="K132" i="2" s="1"/>
  <c r="S132" i="2" s="1"/>
  <c r="K130" i="2"/>
  <c r="K131" i="2" s="1"/>
  <c r="K128" i="2"/>
  <c r="K125" i="2" s="1"/>
  <c r="U125" i="2" s="1"/>
  <c r="K118" i="2"/>
  <c r="K119" i="2" s="1"/>
  <c r="K117" i="2" s="1"/>
  <c r="K116" i="2"/>
  <c r="K114" i="2" s="1"/>
  <c r="K108" i="2"/>
  <c r="K102" i="2" s="1"/>
  <c r="K103" i="2" s="1"/>
  <c r="K104" i="2" s="1"/>
  <c r="K105" i="2" s="1"/>
  <c r="K106" i="2" s="1"/>
  <c r="K82" i="2"/>
  <c r="K83" i="2" s="1"/>
  <c r="K80" i="2" s="1"/>
  <c r="K81" i="2" s="1"/>
  <c r="K97" i="2"/>
  <c r="K95" i="2" s="1"/>
  <c r="N95" i="2" s="1"/>
  <c r="K94" i="2"/>
  <c r="K92" i="2" s="1"/>
  <c r="N92" i="2" s="1"/>
  <c r="K87" i="2"/>
  <c r="K84" i="2" s="1"/>
  <c r="N46" i="2" l="1"/>
  <c r="U46" i="2"/>
  <c r="S46" i="2"/>
  <c r="N145" i="2"/>
  <c r="U145" i="2"/>
  <c r="K135" i="2"/>
  <c r="K136" i="2" s="1"/>
  <c r="K126" i="2"/>
  <c r="U126" i="2" s="1"/>
  <c r="K129" i="2"/>
  <c r="N129" i="2" s="1"/>
  <c r="U132" i="2"/>
  <c r="N132" i="2"/>
  <c r="N125" i="2"/>
  <c r="S125" i="2"/>
  <c r="K113" i="2"/>
  <c r="S117" i="2" s="1"/>
  <c r="S95" i="2"/>
  <c r="U95" i="2"/>
  <c r="U92" i="2"/>
  <c r="S92" i="2"/>
  <c r="K85" i="2"/>
  <c r="N85" i="2" s="1"/>
  <c r="K89" i="2"/>
  <c r="N89" i="2" s="1"/>
  <c r="U114" i="2"/>
  <c r="S114" i="2"/>
  <c r="N114" i="2"/>
  <c r="U81" i="2"/>
  <c r="U77" i="2"/>
  <c r="S77" i="2"/>
  <c r="N77" i="2"/>
  <c r="N78" i="2"/>
  <c r="U78" i="2"/>
  <c r="S78" i="2"/>
  <c r="N76" i="2"/>
  <c r="U76" i="2"/>
  <c r="S76" i="2"/>
  <c r="K72" i="2"/>
  <c r="S72" i="2" s="1"/>
  <c r="N71" i="2"/>
  <c r="U71" i="2"/>
  <c r="S71" i="2"/>
  <c r="N70" i="2"/>
  <c r="S75" i="2"/>
  <c r="S88" i="2"/>
  <c r="U69" i="2"/>
  <c r="S69" i="2"/>
  <c r="N69" i="2"/>
  <c r="M60" i="2"/>
  <c r="M19" i="2"/>
  <c r="F32" i="2"/>
  <c r="F35" i="2"/>
  <c r="F58" i="2"/>
  <c r="F60" i="2"/>
  <c r="U84" i="2"/>
  <c r="S145" i="2" l="1"/>
  <c r="N135" i="2"/>
  <c r="S135" i="2"/>
  <c r="U135" i="2"/>
  <c r="S126" i="2"/>
  <c r="N126" i="2"/>
  <c r="U129" i="2"/>
  <c r="S129" i="2"/>
  <c r="S89" i="2"/>
  <c r="U89" i="2"/>
  <c r="K101" i="2"/>
  <c r="U117" i="2"/>
  <c r="K124" i="2" s="1"/>
  <c r="N117" i="2"/>
  <c r="S85" i="2"/>
  <c r="S102" i="2"/>
  <c r="U85" i="2"/>
  <c r="N102" i="2"/>
  <c r="U102" i="2"/>
  <c r="S136" i="2"/>
  <c r="N136" i="2"/>
  <c r="U136" i="2"/>
  <c r="U113" i="2"/>
  <c r="K123" i="2" s="1"/>
  <c r="N113" i="2"/>
  <c r="S113" i="2"/>
  <c r="S104" i="2"/>
  <c r="U104" i="2"/>
  <c r="N104" i="2"/>
  <c r="N105" i="2"/>
  <c r="U105" i="2"/>
  <c r="S105" i="2"/>
  <c r="S103" i="2"/>
  <c r="U103" i="2"/>
  <c r="N103" i="2"/>
  <c r="S81" i="2"/>
  <c r="N81" i="2"/>
  <c r="N88" i="2"/>
  <c r="S112" i="2"/>
  <c r="U72" i="2"/>
  <c r="U88" i="2"/>
  <c r="K73" i="2"/>
  <c r="N72" i="2"/>
  <c r="N84" i="2"/>
  <c r="S84" i="2"/>
  <c r="M35" i="2"/>
  <c r="N74" i="2"/>
  <c r="S74" i="2"/>
  <c r="U74" i="2"/>
  <c r="K144" i="2"/>
  <c r="U143" i="2"/>
  <c r="N143" i="2"/>
  <c r="S143" i="2"/>
  <c r="S70" i="2"/>
  <c r="U75" i="2"/>
  <c r="N75" i="2"/>
  <c r="U70" i="2"/>
  <c r="U124" i="2" l="1"/>
  <c r="N124" i="2"/>
  <c r="S124" i="2"/>
  <c r="U123" i="2"/>
  <c r="K122" i="2"/>
  <c r="S123" i="2"/>
  <c r="N123" i="2"/>
  <c r="S139" i="2"/>
  <c r="N139" i="2"/>
  <c r="K140" i="2"/>
  <c r="U139" i="2"/>
  <c r="U106" i="2"/>
  <c r="N106" i="2"/>
  <c r="S106" i="2"/>
  <c r="N112" i="2"/>
  <c r="U112" i="2"/>
  <c r="U73" i="2"/>
  <c r="U68" i="2" s="1"/>
  <c r="U43" i="2" s="1"/>
  <c r="S73" i="2"/>
  <c r="S68" i="2" s="1"/>
  <c r="S43" i="2" s="1"/>
  <c r="N73" i="2"/>
  <c r="N68" i="2" s="1"/>
  <c r="N43" i="2" s="1"/>
  <c r="N80" i="2"/>
  <c r="U80" i="2"/>
  <c r="S80" i="2"/>
  <c r="S144" i="2"/>
  <c r="U144" i="2"/>
  <c r="N144" i="2"/>
  <c r="K120" i="2" l="1"/>
  <c r="N122" i="2"/>
  <c r="S122" i="2"/>
  <c r="U122" i="2"/>
  <c r="U140" i="2"/>
  <c r="S140" i="2"/>
  <c r="N140" i="2"/>
  <c r="U120" i="2" l="1"/>
  <c r="S120" i="2"/>
  <c r="N120" i="2"/>
  <c r="K121" i="2"/>
  <c r="U121" i="2" l="1"/>
  <c r="U111" i="2" s="1"/>
  <c r="U45" i="2" s="1"/>
  <c r="S121" i="2"/>
  <c r="S111" i="2" s="1"/>
  <c r="N121" i="2"/>
  <c r="K148" i="2" l="1"/>
  <c r="S45" i="2"/>
  <c r="K149" i="2" l="1"/>
  <c r="N148" i="2"/>
  <c r="U101" i="2"/>
  <c r="N101" i="2"/>
  <c r="S101" i="2"/>
  <c r="K100" i="2"/>
  <c r="N149" i="2" l="1"/>
  <c r="N111" i="2" s="1"/>
  <c r="N45" i="2" s="1"/>
  <c r="S100" i="2"/>
  <c r="N100" i="2"/>
  <c r="U100" i="2"/>
  <c r="K98" i="2"/>
  <c r="U98" i="2" l="1"/>
  <c r="K99" i="2"/>
  <c r="S98" i="2"/>
  <c r="N98" i="2"/>
  <c r="S99" i="2" l="1"/>
  <c r="N99" i="2"/>
  <c r="U99" i="2"/>
  <c r="U79" i="2" s="1"/>
  <c r="U44" i="2" s="1"/>
  <c r="U42" i="2" l="1"/>
  <c r="U50" i="2" s="1"/>
  <c r="S79" i="2"/>
  <c r="K109" i="2" l="1"/>
  <c r="S44" i="2"/>
  <c r="N109" i="2"/>
  <c r="K110" i="2"/>
  <c r="N110" i="2" s="1"/>
  <c r="N67" i="2" s="1"/>
  <c r="S42" i="2" l="1"/>
  <c r="S50" i="2" s="1"/>
  <c r="N79" i="2"/>
  <c r="N44" i="2" s="1"/>
  <c r="N42" i="2" s="1"/>
  <c r="M18" i="2" l="1"/>
  <c r="M21" i="2" s="1"/>
  <c r="N50" i="2"/>
  <c r="H23" i="2" l="1"/>
  <c r="M23" i="2" s="1"/>
  <c r="L26" i="2" s="1"/>
</calcChain>
</file>

<file path=xl/sharedStrings.xml><?xml version="1.0" encoding="utf-8"?>
<sst xmlns="http://schemas.openxmlformats.org/spreadsheetml/2006/main" count="297" uniqueCount="153">
  <si>
    <t>Stavba: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</si>
  <si>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</si>
  <si>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</si>
  <si>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</si>
  <si>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</si>
  <si>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</si>
  <si>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</si>
  <si>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</si>
  <si>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</si>
  <si>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Zpracovatel:</t>
  </si>
  <si>
    <t>Poznámka:</t>
  </si>
  <si>
    <t>Cena bez DPH</t>
  </si>
  <si>
    <t>DPH</t>
  </si>
  <si>
    <t>základní</t>
  </si>
  <si>
    <t>ze</t>
  </si>
  <si>
    <t>snížená</t>
  </si>
  <si>
    <t>Cena s DPH</t>
  </si>
  <si>
    <t>v</t>
  </si>
  <si>
    <t>CZK</t>
  </si>
  <si>
    <t>Kód</t>
  </si>
  <si>
    <t>Celkové náklady za stavbu 1) + 2)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</si>
  <si>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</si>
  <si>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</si>
  <si>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</si>
  <si>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</si>
  <si>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</si>
  <si>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</si>
  <si>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</si>
  <si>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 xml:space="preserve">    9 - Ostatní konstrukce a práce, bourání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</si>
  <si>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</si>
  <si>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</si>
  <si>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</si>
  <si>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</si>
  <si>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</si>
  <si>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</si>
  <si>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</si>
  <si>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</si>
  <si>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J. hmotnost_x000D_
[t]</t>
  </si>
  <si>
    <t>Hmotnost_x000D_
celkem [t]</t>
  </si>
  <si>
    <t>J. suť [t]</t>
  </si>
  <si>
    <t>K</t>
  </si>
  <si>
    <t>m2</t>
  </si>
  <si>
    <t>m</t>
  </si>
  <si>
    <t>m3</t>
  </si>
  <si>
    <t>t</t>
  </si>
  <si>
    <t>Poplatek za uložení odpadu z kameniva na skládce (skládkovné)</t>
  </si>
  <si>
    <t>ASFALTOVÝ CHODNÍK</t>
  </si>
  <si>
    <t xml:space="preserve">    5 - Komunikace pozemní</t>
  </si>
  <si>
    <t>M</t>
  </si>
  <si>
    <t>ks</t>
  </si>
  <si>
    <t>Hmotnost
celkem [t]</t>
  </si>
  <si>
    <t>Suť 
celkem [t]</t>
  </si>
  <si>
    <t>kpl</t>
  </si>
  <si>
    <t>POZNÁNKA:</t>
  </si>
  <si>
    <t>VODÍCÍ PROUŽEK</t>
  </si>
  <si>
    <t>113107510R00</t>
  </si>
  <si>
    <t>Odstranění podkladu pl. 50 m2,kam.drcené tl.10 cm</t>
  </si>
  <si>
    <t>113108310R00</t>
  </si>
  <si>
    <t>Odstranění asfaltové vrstvy pl. do 50 m2, tl.10 cm</t>
  </si>
  <si>
    <t>564831111R00</t>
  </si>
  <si>
    <t>Podklad ze štěrkodrti po zhutnění tloušťky 10 cm</t>
  </si>
  <si>
    <t>564861111R00</t>
  </si>
  <si>
    <t>Podklad ze štěrkodrti po zhutnění tloušťky 20 cm</t>
  </si>
  <si>
    <t>573111112R00</t>
  </si>
  <si>
    <t>Postřik živičný infiltr.+ posyp,z asfaltu 1 kg/m2</t>
  </si>
  <si>
    <t>573211111R00</t>
  </si>
  <si>
    <t>Postřik živičný spojovací z asfaltu 0,5-0,7 kg/m2</t>
  </si>
  <si>
    <t>565131111R00</t>
  </si>
  <si>
    <t>Podklad z obal kamen. ACP 16+, š. do 3 m, tl. 5 cm</t>
  </si>
  <si>
    <t>577141112R00</t>
  </si>
  <si>
    <t>Beton asfalt. ACO 11+,nebo ACO 16+,do 3 m, tl.5 cm</t>
  </si>
  <si>
    <t>998225111R00</t>
  </si>
  <si>
    <t>Přesun hmot, pozemní komunikace, kryt živičný</t>
  </si>
  <si>
    <t>998223011R00</t>
  </si>
  <si>
    <t>Přesun hmot, pozemní komunikace, kryt dlážděný</t>
  </si>
  <si>
    <t>113107520R00</t>
  </si>
  <si>
    <t>Odstranění podkladu pl. 50 m2,kam.drcené tl.20 cm</t>
  </si>
  <si>
    <t>113202111R00</t>
  </si>
  <si>
    <t>915791112R00</t>
  </si>
  <si>
    <t>460030081RT3</t>
  </si>
  <si>
    <t>Řezání spáry v asfaltu nebo betonu - v tloušťce vrstvy do 8-10 cm</t>
  </si>
  <si>
    <t>919731122R00</t>
  </si>
  <si>
    <t>Zarovnání styčné plochy živičné tl. do 10 cm</t>
  </si>
  <si>
    <t>919726213R00</t>
  </si>
  <si>
    <t>918101111R00</t>
  </si>
  <si>
    <t>Lože pod obrubníky nebo obruby dlažeb z C 12/15</t>
  </si>
  <si>
    <t>979083513R00</t>
  </si>
  <si>
    <t>Vodorovné přemístění suti do 1 km</t>
  </si>
  <si>
    <t>979083519R00</t>
  </si>
  <si>
    <t>Příplatek za dalších 1000 m</t>
  </si>
  <si>
    <t>979087212R00</t>
  </si>
  <si>
    <t>Nakládání suti na dopravní prostředky - komunikace</t>
  </si>
  <si>
    <t>915711111RT2</t>
  </si>
  <si>
    <t>915791111R00</t>
  </si>
  <si>
    <r>
      <t>Vodorovné značení dělicích čar 12 cm střík.barvou - barva žlutá</t>
    </r>
    <r>
      <rPr>
        <b/>
        <i/>
        <sz val="8"/>
        <rFont val="Trebuchet MS"/>
        <family val="2"/>
        <charset val="238"/>
      </rPr>
      <t xml:space="preserve"> - PŘECHODNÉ VODOROVNÉ ZNAČENÍ</t>
    </r>
  </si>
  <si>
    <r>
      <t>Předznačení pro značení dělicí čáry,vodicí proužky</t>
    </r>
    <r>
      <rPr>
        <b/>
        <i/>
        <sz val="8"/>
        <rFont val="Trebuchet MS"/>
        <family val="2"/>
        <charset val="238"/>
      </rPr>
      <t xml:space="preserve"> - PŘECHODNÉ VODOROVNÉ ZNAČENÍ</t>
    </r>
  </si>
  <si>
    <r>
      <t>Předznačení pro značení stopčáry, zebry, nápisů</t>
    </r>
    <r>
      <rPr>
        <b/>
        <i/>
        <sz val="8"/>
        <rFont val="Trebuchet MS"/>
        <family val="2"/>
        <charset val="238"/>
      </rPr>
      <t xml:space="preserve"> - STÁLÉ VODOROVNÉ ZNAČENÍ</t>
    </r>
  </si>
  <si>
    <t>915721111R00</t>
  </si>
  <si>
    <r>
      <t xml:space="preserve">Vodorovné značení střík.barvou stopčar,zeber atd. </t>
    </r>
    <r>
      <rPr>
        <b/>
        <i/>
        <sz val="8"/>
        <rFont val="Trebuchet MS"/>
        <family val="2"/>
        <charset val="238"/>
      </rPr>
      <t>- STÁLÉ VODOROVNÉ ZNAČENÍ</t>
    </r>
  </si>
  <si>
    <r>
      <t>Odstranění vodorovné značení dělicích čar 12 cm střík.barvou - barva žlutá</t>
    </r>
    <r>
      <rPr>
        <b/>
        <i/>
        <sz val="8"/>
        <rFont val="Trebuchet MS"/>
        <family val="2"/>
        <charset val="238"/>
      </rPr>
      <t xml:space="preserve"> - PŘECHODNÉ VODOROVNÉ ZNAČENÍ</t>
    </r>
  </si>
  <si>
    <t>915711111R00</t>
  </si>
  <si>
    <r>
      <t xml:space="preserve">Vodorovné značení dělicích čar 12 cm střík.barvou </t>
    </r>
    <r>
      <rPr>
        <b/>
        <i/>
        <sz val="8"/>
        <rFont val="Trebuchet MS"/>
        <family val="2"/>
        <charset val="238"/>
      </rPr>
      <t>- STÁLÉ VODOROVNÉ ZNAČENÍ</t>
    </r>
  </si>
  <si>
    <r>
      <t>Předznačení pro značení dělicí čáry,vodicí proužky</t>
    </r>
    <r>
      <rPr>
        <b/>
        <i/>
        <sz val="8"/>
        <rFont val="Trebuchet MS"/>
        <family val="2"/>
        <charset val="238"/>
      </rPr>
      <t xml:space="preserve"> - STÁLÉ VODOROVNÉ ZNAČENÍ</t>
    </r>
  </si>
  <si>
    <t>Zakrytí a opětovné zprovoznění stávajícího svislého dopravního značení</t>
  </si>
  <si>
    <t xml:space="preserve">    9 - Dopravní značení</t>
  </si>
  <si>
    <r>
      <rPr>
        <b/>
        <i/>
        <sz val="8"/>
        <rFont val="Trebuchet MS"/>
        <family val="2"/>
        <charset val="238"/>
      </rPr>
      <t>PŘECHOVNÉ SVISLÉ DOPRAVNÍ ZNAČENÍ -</t>
    </r>
    <r>
      <rPr>
        <sz val="8"/>
        <rFont val="Trebuchet MS"/>
        <family val="2"/>
      </rPr>
      <t xml:space="preserve"> svislé dopravní značení včetně sloupků a podstavce </t>
    </r>
    <r>
      <rPr>
        <b/>
        <i/>
        <sz val="8"/>
        <rFont val="Trebuchet MS"/>
        <family val="2"/>
        <charset val="238"/>
      </rPr>
      <t>- nájemné na celou dobu stavby</t>
    </r>
  </si>
  <si>
    <r>
      <t xml:space="preserve">Demontáž a opětovná montáž svislého dopravního značení včetně sloupku zatky atd.. </t>
    </r>
    <r>
      <rPr>
        <b/>
        <i/>
        <sz val="8"/>
        <rFont val="Trebuchet MS"/>
        <family val="2"/>
        <charset val="238"/>
      </rPr>
      <t>- STÁLÉ SVISLÉ DOPRAVNÍ ZNAČENÍ</t>
    </r>
  </si>
  <si>
    <t>113203111R00</t>
  </si>
  <si>
    <t>Vytrhání obrub z dlažebních kostek</t>
  </si>
  <si>
    <t>Vytrhání obrub obrubníků silničních - kamenné krajníky</t>
  </si>
  <si>
    <t>113106221R00</t>
  </si>
  <si>
    <t>Rozebrání dlažeb z drobných kostek v kam. Těženém</t>
  </si>
  <si>
    <t>979071121R00</t>
  </si>
  <si>
    <t>Očištění vybour. kostek drobných s výplní kam. Těž</t>
  </si>
  <si>
    <t>979024441R00</t>
  </si>
  <si>
    <t>Očištění vybour. obrubníků všech loží a výplní</t>
  </si>
  <si>
    <t>979071122R00</t>
  </si>
  <si>
    <t>Očištění vybour.kostek drobných s výplní MC/živicí</t>
  </si>
  <si>
    <t xml:space="preserve">    9 - Odstranění stávajícího ostrůvku a úprava komunikace</t>
  </si>
  <si>
    <t>113107535R00</t>
  </si>
  <si>
    <t>Odstranění podkladu pl. 50 m2,kam.drcené tl.35 cm</t>
  </si>
  <si>
    <t>113151114R00</t>
  </si>
  <si>
    <t>Fréz.živič.krytu pl.do 500 m2,pruh do 75 cm,tl.5cm</t>
  </si>
  <si>
    <t>Těsnění spár krytu zálivkou za tepla</t>
  </si>
  <si>
    <t>26</t>
  </si>
  <si>
    <t>OBRUBNÍK</t>
  </si>
  <si>
    <t>ŽULOVÁ DLAŽBA</t>
  </si>
  <si>
    <t>CHODNÍK ŽULA</t>
  </si>
  <si>
    <t>OSTRUVEK ŽULA</t>
  </si>
  <si>
    <t>15,5</t>
  </si>
  <si>
    <t>22*2</t>
  </si>
  <si>
    <t>CELOVÁ ÚPRAVA ASFALT</t>
  </si>
  <si>
    <t>OCHRANNÝ OSTRŮVEK</t>
  </si>
  <si>
    <t>32</t>
  </si>
  <si>
    <t>132-32</t>
  </si>
  <si>
    <t>917411111R00</t>
  </si>
  <si>
    <t>Osaz. stoj. obrub. kam. bez opěry, lože kam.těžené</t>
  </si>
  <si>
    <t>26,5</t>
  </si>
  <si>
    <t>PLOCHA</t>
  </si>
  <si>
    <t>32-15,5</t>
  </si>
  <si>
    <t>32-25</t>
  </si>
  <si>
    <t>132-25</t>
  </si>
  <si>
    <t>OSTRŮVEK</t>
  </si>
  <si>
    <t>9</t>
  </si>
  <si>
    <t>12,5</t>
  </si>
  <si>
    <t>9+12,5</t>
  </si>
  <si>
    <t>21,5</t>
  </si>
  <si>
    <t>Poplatek za uložení odpadu z ASFALTU na skládce (skládkovné)</t>
  </si>
  <si>
    <t>OA Choceň - rekonstrukce střechy objektu Tyršovo náměstí 220</t>
  </si>
  <si>
    <t>Objekt:</t>
  </si>
  <si>
    <t>Dopravně inženýrské opatření "DIO"</t>
  </si>
  <si>
    <t>591211111R00</t>
  </si>
  <si>
    <t>Kladení dlažby drobné kostky,lože z kamen.tl. 5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</si>
</sst>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&quot; mm&quot;"/>
  </numFmts>
  <fonts count="29" x14ac:knownFonts="1">
    <font>
      <sz val="11"/>
      <name val="Calibri"/>
      <family val="2"/>
    </font>
    <font>
      <sz val="8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b/>
      <sz val="16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color indexed="12"/>
      <name val="Trebuchet MS"/>
      <family val="2"/>
    </font>
    <font>
      <b/>
      <sz val="8"/>
      <color indexed="12"/>
      <name val="Trebuchet MS"/>
      <family val="2"/>
      <charset val="238"/>
    </font>
    <font>
      <b/>
      <sz val="9"/>
      <name val="Trebuchet MS"/>
      <family val="2"/>
      <charset val="238"/>
    </font>
    <font>
      <sz val="5"/>
      <name val="Trebuchet MS"/>
      <family val="2"/>
    </font>
    <font>
      <sz val="8"/>
      <name val="Calibri"/>
      <family val="2"/>
    </font>
    <font>
      <b/>
      <u/>
      <sz val="8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</font>
    <font>
      <sz val="10"/>
      <color rgb="FF003366"/>
      <name val="Trebuchet MS"/>
      <family val="2"/>
    </font>
    <font>
      <sz val="9"/>
      <color rgb="FF969696"/>
      <name val="Trebuchet MS"/>
      <family val="2"/>
    </font>
    <font>
      <sz val="10"/>
      <color rgb="FF464646"/>
      <name val="Trebuchet MS"/>
      <family val="2"/>
    </font>
    <font>
      <b/>
      <sz val="12"/>
      <color rgb="FF960000"/>
      <name val="Trebuchet MS"/>
      <family val="2"/>
    </font>
    <font>
      <b/>
      <sz val="12"/>
      <color rgb="FF800000"/>
      <name val="Trebuchet MS"/>
      <family val="2"/>
    </font>
    <font>
      <b/>
      <sz val="8"/>
      <color rgb="FF003366"/>
      <name val="Trebuchet MS"/>
      <family val="2"/>
      <charset val="238"/>
    </font>
    <font>
      <b/>
      <sz val="10"/>
      <color rgb="FF003366"/>
      <name val="Trebuchet MS"/>
      <family val="2"/>
      <charset val="238"/>
    </font>
    <font>
      <sz val="8"/>
      <color rgb="FF960000"/>
      <name val="Trebuchet MS"/>
      <family val="2"/>
    </font>
    <font>
      <sz val="5"/>
      <color rgb="FF969696"/>
      <name val="Trebuchet MS"/>
      <family val="2"/>
    </font>
    <font>
      <b/>
      <sz val="5"/>
      <color rgb="FF003366"/>
      <name val="Trebuchet MS"/>
      <family val="2"/>
    </font>
    <font>
      <sz val="8"/>
      <color rgb="FF3366FF"/>
      <name val="Trebuchet MS"/>
      <family val="2"/>
    </font>
    <font>
      <b/>
      <sz val="12"/>
      <color rgb="FF0000FF"/>
      <name val="Trebuchet MS"/>
      <family val="2"/>
    </font>
    <font>
      <b/>
      <i/>
      <sz val="8"/>
      <name val="Trebuchet MS"/>
      <family val="2"/>
      <charset val="238"/>
    </font>
    <font>
      <b/>
      <i/>
      <sz val="8"/>
      <color rgb="FF0033CC"/>
      <name val="Trebuchet MS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969696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FF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</borders>
  <cellStyleXfs count="1">
    <xf numFmtId="0" fontId="0" fillId="0" borderId="0"/>
  </cellStyleXfs>
  <cellXfs count="238">
    <xf numFmtId="0" fontId="1" fillId="0" borderId="0" xfId="0" applyFont="1"/>
    <xf numFmtId="4" fontId="1" fillId="0" borderId="0" xfId="0" applyNumberFormat="1" applyFont="1" applyAlignment="1" applyProtection="1">
      <alignment vertical="center"/>
      <protection locked="0"/>
    </xf>
    <xf numFmtId="3" fontId="1" fillId="0" borderId="0" xfId="0" applyNumberFormat="1" applyFont="1" applyAlignment="1" applyProtection="1">
      <alignment vertical="center"/>
      <protection locked="0"/>
    </xf>
    <xf numFmtId="4" fontId="1" fillId="4" borderId="6" xfId="0" applyNumberFormat="1" applyFont="1" applyFill="1" applyBorder="1" applyAlignment="1" applyProtection="1">
      <alignment vertical="center"/>
      <protection locked="0"/>
    </xf>
    <xf numFmtId="0" fontId="1" fillId="4" borderId="6" xfId="0" applyFont="1" applyFill="1" applyBorder="1" applyAlignment="1" applyProtection="1">
      <alignment vertical="center"/>
      <protection locked="0"/>
    </xf>
    <xf numFmtId="4" fontId="1" fillId="4" borderId="5" xfId="0" applyNumberFormat="1" applyFont="1" applyFill="1" applyBorder="1" applyAlignment="1" applyProtection="1">
      <alignment vertical="center"/>
      <protection locked="0"/>
    </xf>
    <xf numFmtId="0" fontId="1" fillId="4" borderId="5" xfId="0" applyFont="1" applyFill="1" applyBorder="1" applyAlignment="1" applyProtection="1">
      <alignment vertical="center"/>
      <protection locked="0"/>
    </xf>
    <xf numFmtId="4" fontId="1" fillId="4" borderId="7" xfId="0" applyNumberFormat="1" applyFont="1" applyFill="1" applyBorder="1" applyAlignment="1" applyProtection="1">
      <alignment vertical="center"/>
      <protection locked="0"/>
    </xf>
    <xf numFmtId="0" fontId="1" fillId="4" borderId="7" xfId="0" applyFont="1" applyFill="1" applyBorder="1" applyAlignment="1" applyProtection="1">
      <alignment vertical="center"/>
      <protection locked="0"/>
    </xf>
    <xf numFmtId="4" fontId="1" fillId="4" borderId="8" xfId="0" applyNumberFormat="1" applyFont="1" applyFill="1" applyBorder="1" applyAlignment="1" applyProtection="1">
      <alignment vertical="center"/>
      <protection locked="0"/>
    </xf>
    <xf numFmtId="0" fontId="1" fillId="4" borderId="8" xfId="0" applyFont="1" applyFill="1" applyBorder="1" applyAlignment="1" applyProtection="1">
      <alignment vertical="center"/>
      <protection locked="0"/>
    </xf>
    <xf numFmtId="4" fontId="13" fillId="4" borderId="8" xfId="0" applyNumberFormat="1" applyFont="1" applyFill="1" applyBorder="1" applyAlignment="1" applyProtection="1">
      <alignment vertical="center"/>
      <protection locked="0"/>
    </xf>
    <xf numFmtId="0" fontId="13" fillId="4" borderId="8" xfId="0" applyFont="1" applyFill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/>
    </xf>
    <xf numFmtId="4" fontId="1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0" fontId="21" fillId="0" borderId="0" xfId="0" applyFont="1" applyAlignment="1" applyProtection="1">
      <alignment horizontal="left"/>
      <protection locked="0"/>
    </xf>
    <xf numFmtId="0" fontId="1" fillId="0" borderId="0" xfId="0" applyFont="1" applyProtection="1"/>
    <xf numFmtId="0" fontId="25" fillId="0" borderId="0" xfId="0" applyFont="1" applyAlignment="1" applyProtection="1">
      <alignment horizontal="center" vertical="center"/>
    </xf>
    <xf numFmtId="0" fontId="1" fillId="0" borderId="0" xfId="0" applyFont="1" applyProtection="1"/>
    <xf numFmtId="0" fontId="10" fillId="0" borderId="24" xfId="0" applyFont="1" applyBorder="1" applyProtection="1"/>
    <xf numFmtId="0" fontId="10" fillId="0" borderId="25" xfId="0" applyFont="1" applyBorder="1" applyProtection="1"/>
    <xf numFmtId="167" fontId="10" fillId="0" borderId="25" xfId="0" applyNumberFormat="1" applyFont="1" applyBorder="1" applyProtection="1"/>
    <xf numFmtId="0" fontId="10" fillId="0" borderId="26" xfId="0" applyFont="1" applyBorder="1" applyProtection="1"/>
    <xf numFmtId="0" fontId="10" fillId="0" borderId="0" xfId="0" applyFont="1" applyProtection="1"/>
    <xf numFmtId="0" fontId="1" fillId="0" borderId="17" xfId="0" applyFont="1" applyBorder="1" applyProtection="1"/>
    <xf numFmtId="0" fontId="4" fillId="0" borderId="0" xfId="0" applyFont="1" applyAlignment="1" applyProtection="1">
      <alignment horizontal="center" vertical="center"/>
    </xf>
    <xf numFmtId="0" fontId="1" fillId="0" borderId="18" xfId="0" applyFont="1" applyBorder="1" applyProtection="1"/>
    <xf numFmtId="0" fontId="10" fillId="0" borderId="17" xfId="0" applyFont="1" applyBorder="1" applyProtection="1"/>
    <xf numFmtId="0" fontId="10" fillId="0" borderId="18" xfId="0" applyFont="1" applyBorder="1" applyProtection="1"/>
    <xf numFmtId="0" fontId="1" fillId="0" borderId="17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vertical="center"/>
    </xf>
    <xf numFmtId="0" fontId="1" fillId="0" borderId="18" xfId="0" applyFont="1" applyBorder="1" applyAlignment="1" applyProtection="1">
      <alignment vertical="center"/>
    </xf>
    <xf numFmtId="0" fontId="6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top" wrapText="1"/>
    </xf>
    <xf numFmtId="0" fontId="5" fillId="0" borderId="0" xfId="0" applyFont="1" applyAlignment="1" applyProtection="1">
      <alignment vertical="center"/>
    </xf>
    <xf numFmtId="0" fontId="1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167" fontId="10" fillId="0" borderId="0" xfId="0" applyNumberFormat="1" applyFont="1" applyAlignment="1" applyProtection="1">
      <alignment vertical="center"/>
    </xf>
    <xf numFmtId="0" fontId="10" fillId="0" borderId="18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7" fontId="1" fillId="0" borderId="0" xfId="0" applyNumberFormat="1" applyFont="1" applyAlignment="1" applyProtection="1">
      <alignment vertical="center"/>
    </xf>
    <xf numFmtId="165" fontId="9" fillId="0" borderId="0" xfId="0" applyNumberFormat="1" applyFont="1" applyAlignment="1" applyProtection="1">
      <alignment horizontal="center" vertical="center"/>
    </xf>
    <xf numFmtId="167" fontId="16" fillId="0" borderId="0" xfId="0" applyNumberFormat="1" applyFont="1" applyAlignment="1" applyProtection="1">
      <alignment horizontal="right" vertical="center"/>
    </xf>
    <xf numFmtId="0" fontId="16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10" fillId="0" borderId="19" xfId="0" applyFont="1" applyBorder="1" applyAlignment="1" applyProtection="1">
      <alignment vertical="center"/>
    </xf>
    <xf numFmtId="167" fontId="10" fillId="0" borderId="19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3" fontId="5" fillId="0" borderId="0" xfId="0" applyNumberFormat="1" applyFont="1" applyAlignment="1" applyProtection="1">
      <alignment vertical="center"/>
    </xf>
    <xf numFmtId="3" fontId="1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3" fontId="10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3" fontId="6" fillId="0" borderId="0" xfId="0" applyNumberFormat="1" applyFont="1" applyAlignment="1" applyProtection="1">
      <alignment vertical="center"/>
    </xf>
    <xf numFmtId="3" fontId="10" fillId="0" borderId="19" xfId="0" applyNumberFormat="1" applyFont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164" fontId="14" fillId="0" borderId="0" xfId="0" applyNumberFormat="1" applyFont="1" applyAlignment="1" applyProtection="1">
      <alignment vertical="center"/>
    </xf>
    <xf numFmtId="0" fontId="14" fillId="0" borderId="0" xfId="0" applyFont="1" applyAlignment="1" applyProtection="1">
      <alignment horizontal="right" vertical="center"/>
    </xf>
    <xf numFmtId="3" fontId="14" fillId="0" borderId="0" xfId="0" applyNumberFormat="1" applyFont="1" applyAlignment="1" applyProtection="1">
      <alignment vertical="center"/>
    </xf>
    <xf numFmtId="0" fontId="3" fillId="2" borderId="27" xfId="0" applyFont="1" applyFill="1" applyBorder="1" applyAlignment="1" applyProtection="1">
      <alignment horizontal="left" vertical="center"/>
    </xf>
    <xf numFmtId="0" fontId="1" fillId="4" borderId="28" xfId="0" applyFont="1" applyFill="1" applyBorder="1" applyAlignment="1" applyProtection="1">
      <alignment vertical="center"/>
    </xf>
    <xf numFmtId="0" fontId="1" fillId="2" borderId="28" xfId="0" applyFont="1" applyFill="1" applyBorder="1" applyAlignment="1" applyProtection="1">
      <alignment vertical="center"/>
    </xf>
    <xf numFmtId="0" fontId="3" fillId="2" borderId="28" xfId="0" applyFont="1" applyFill="1" applyBorder="1" applyAlignment="1" applyProtection="1">
      <alignment horizontal="right" vertical="center"/>
    </xf>
    <xf numFmtId="3" fontId="3" fillId="2" borderId="28" xfId="0" applyNumberFormat="1" applyFont="1" applyFill="1" applyBorder="1" applyAlignment="1" applyProtection="1">
      <alignment horizontal="center" vertical="center"/>
    </xf>
    <xf numFmtId="3" fontId="1" fillId="2" borderId="28" xfId="0" applyNumberFormat="1" applyFont="1" applyFill="1" applyBorder="1" applyAlignment="1" applyProtection="1">
      <alignment vertical="center"/>
    </xf>
    <xf numFmtId="167" fontId="1" fillId="2" borderId="28" xfId="0" applyNumberFormat="1" applyFont="1" applyFill="1" applyBorder="1" applyAlignment="1" applyProtection="1">
      <alignment vertical="center"/>
    </xf>
    <xf numFmtId="3" fontId="3" fillId="2" borderId="28" xfId="0" applyNumberFormat="1" applyFont="1" applyFill="1" applyBorder="1" applyAlignment="1" applyProtection="1">
      <alignment vertical="center"/>
    </xf>
    <xf numFmtId="3" fontId="1" fillId="2" borderId="28" xfId="0" applyNumberFormat="1" applyFont="1" applyFill="1" applyBorder="1" applyAlignment="1" applyProtection="1">
      <alignment vertical="center"/>
    </xf>
    <xf numFmtId="3" fontId="1" fillId="2" borderId="29" xfId="0" applyNumberFormat="1" applyFont="1" applyFill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167" fontId="10" fillId="0" borderId="0" xfId="0" applyNumberFormat="1" applyFont="1" applyProtection="1"/>
    <xf numFmtId="0" fontId="10" fillId="0" borderId="24" xfId="0" applyFont="1" applyBorder="1" applyAlignment="1" applyProtection="1">
      <alignment vertical="center"/>
    </xf>
    <xf numFmtId="0" fontId="10" fillId="0" borderId="26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167" fontId="16" fillId="0" borderId="0" xfId="0" applyNumberFormat="1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3" borderId="14" xfId="0" applyFont="1" applyFill="1" applyBorder="1" applyAlignment="1" applyProtection="1">
      <alignment horizontal="center" vertical="center"/>
    </xf>
    <xf numFmtId="0" fontId="1" fillId="3" borderId="11" xfId="0" applyFont="1" applyFill="1" applyBorder="1" applyAlignment="1" applyProtection="1">
      <alignment vertical="center"/>
    </xf>
    <xf numFmtId="0" fontId="1" fillId="3" borderId="11" xfId="0" applyFont="1" applyFill="1" applyBorder="1" applyAlignment="1" applyProtection="1">
      <alignment vertical="center"/>
    </xf>
    <xf numFmtId="167" fontId="1" fillId="3" borderId="11" xfId="0" applyNumberFormat="1" applyFont="1" applyFill="1" applyBorder="1" applyAlignment="1" applyProtection="1">
      <alignment vertical="center"/>
    </xf>
    <xf numFmtId="0" fontId="2" fillId="3" borderId="11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3" fontId="18" fillId="0" borderId="0" xfId="0" applyNumberFormat="1" applyFont="1" applyAlignment="1" applyProtection="1">
      <alignment vertical="center"/>
    </xf>
    <xf numFmtId="167" fontId="18" fillId="0" borderId="0" xfId="0" applyNumberFormat="1" applyFont="1" applyAlignment="1" applyProtection="1">
      <alignment vertical="center"/>
    </xf>
    <xf numFmtId="3" fontId="1" fillId="0" borderId="18" xfId="0" applyNumberFormat="1" applyFont="1" applyBorder="1" applyAlignment="1" applyProtection="1">
      <alignment vertical="center"/>
    </xf>
    <xf numFmtId="4" fontId="26" fillId="0" borderId="0" xfId="0" applyNumberFormat="1" applyFont="1" applyAlignment="1" applyProtection="1">
      <alignment horizontal="center" vertical="center"/>
    </xf>
    <xf numFmtId="0" fontId="15" fillId="0" borderId="17" xfId="0" applyFont="1" applyBorder="1" applyAlignment="1" applyProtection="1">
      <alignment vertical="center"/>
    </xf>
    <xf numFmtId="0" fontId="15" fillId="0" borderId="13" xfId="0" applyFont="1" applyBorder="1" applyAlignment="1" applyProtection="1">
      <alignment vertical="center"/>
    </xf>
    <xf numFmtId="0" fontId="15" fillId="0" borderId="13" xfId="0" applyFont="1" applyBorder="1" applyAlignment="1" applyProtection="1">
      <alignment horizontal="left" vertical="center"/>
    </xf>
    <xf numFmtId="167" fontId="15" fillId="0" borderId="13" xfId="0" applyNumberFormat="1" applyFont="1" applyBorder="1" applyAlignment="1" applyProtection="1">
      <alignment vertical="center"/>
    </xf>
    <xf numFmtId="3" fontId="15" fillId="0" borderId="13" xfId="0" applyNumberFormat="1" applyFont="1" applyBorder="1" applyAlignment="1" applyProtection="1">
      <alignment vertical="center"/>
    </xf>
    <xf numFmtId="3" fontId="15" fillId="0" borderId="13" xfId="0" applyNumberFormat="1" applyFont="1" applyBorder="1" applyAlignment="1" applyProtection="1">
      <alignment vertical="center"/>
    </xf>
    <xf numFmtId="3" fontId="15" fillId="0" borderId="18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vertical="center"/>
    </xf>
    <xf numFmtId="3" fontId="10" fillId="0" borderId="18" xfId="0" applyNumberFormat="1" applyFont="1" applyBorder="1" applyAlignment="1" applyProtection="1">
      <alignment vertical="center"/>
    </xf>
    <xf numFmtId="3" fontId="19" fillId="0" borderId="0" xfId="0" applyNumberFormat="1" applyFont="1" applyAlignment="1" applyProtection="1">
      <alignment vertical="center"/>
    </xf>
    <xf numFmtId="167" fontId="19" fillId="0" borderId="0" xfId="0" applyNumberFormat="1" applyFont="1" applyAlignment="1" applyProtection="1">
      <alignment vertical="center"/>
    </xf>
    <xf numFmtId="0" fontId="18" fillId="4" borderId="14" xfId="0" applyFont="1" applyFill="1" applyBorder="1" applyAlignment="1" applyProtection="1">
      <alignment horizontal="left" vertical="center"/>
    </xf>
    <xf numFmtId="0" fontId="1" fillId="4" borderId="11" xfId="0" applyFont="1" applyFill="1" applyBorder="1" applyAlignment="1" applyProtection="1">
      <alignment vertical="center"/>
    </xf>
    <xf numFmtId="167" fontId="1" fillId="4" borderId="11" xfId="0" applyNumberFormat="1" applyFont="1" applyFill="1" applyBorder="1" applyAlignment="1" applyProtection="1">
      <alignment vertical="center"/>
    </xf>
    <xf numFmtId="3" fontId="1" fillId="4" borderId="11" xfId="0" applyNumberFormat="1" applyFont="1" applyFill="1" applyBorder="1" applyAlignment="1" applyProtection="1">
      <alignment vertical="center"/>
    </xf>
    <xf numFmtId="3" fontId="18" fillId="4" borderId="11" xfId="0" applyNumberFormat="1" applyFont="1" applyFill="1" applyBorder="1" applyAlignment="1" applyProtection="1">
      <alignment horizontal="right" vertical="center"/>
    </xf>
    <xf numFmtId="167" fontId="18" fillId="4" borderId="11" xfId="0" applyNumberFormat="1" applyFont="1" applyFill="1" applyBorder="1" applyAlignment="1" applyProtection="1">
      <alignment vertical="center"/>
    </xf>
    <xf numFmtId="167" fontId="18" fillId="4" borderId="12" xfId="0" applyNumberFormat="1" applyFont="1" applyFill="1" applyBorder="1" applyAlignment="1" applyProtection="1">
      <alignment vertical="center"/>
    </xf>
    <xf numFmtId="3" fontId="18" fillId="0" borderId="18" xfId="0" applyNumberFormat="1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10" fillId="0" borderId="21" xfId="0" applyNumberFormat="1" applyFont="1" applyBorder="1" applyAlignment="1" applyProtection="1">
      <alignment vertical="center"/>
    </xf>
    <xf numFmtId="0" fontId="10" fillId="0" borderId="9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167" fontId="10" fillId="0" borderId="3" xfId="0" applyNumberFormat="1" applyFont="1" applyBorder="1" applyAlignment="1" applyProtection="1">
      <alignment vertical="center"/>
    </xf>
    <xf numFmtId="0" fontId="10" fillId="0" borderId="10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vertical="center"/>
    </xf>
    <xf numFmtId="0" fontId="10" fillId="0" borderId="2" xfId="0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167" fontId="2" fillId="3" borderId="8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167" fontId="10" fillId="0" borderId="0" xfId="0" applyNumberFormat="1" applyFont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3" fontId="18" fillId="0" borderId="0" xfId="0" applyNumberFormat="1" applyFont="1" applyProtection="1"/>
    <xf numFmtId="3" fontId="3" fillId="0" borderId="0" xfId="0" applyNumberFormat="1" applyFont="1" applyAlignment="1" applyProtection="1">
      <alignment vertical="center"/>
    </xf>
    <xf numFmtId="167" fontId="22" fillId="0" borderId="0" xfId="0" applyNumberFormat="1" applyFont="1" applyProtection="1"/>
    <xf numFmtId="0" fontId="20" fillId="0" borderId="1" xfId="0" applyFont="1" applyBorder="1" applyProtection="1"/>
    <xf numFmtId="0" fontId="20" fillId="0" borderId="0" xfId="0" applyFont="1" applyProtection="1"/>
    <xf numFmtId="167" fontId="21" fillId="0" borderId="0" xfId="0" applyNumberFormat="1" applyFont="1" applyAlignment="1" applyProtection="1">
      <alignment horizontal="left"/>
    </xf>
    <xf numFmtId="3" fontId="21" fillId="0" borderId="0" xfId="0" applyNumberFormat="1" applyFont="1" applyProtection="1"/>
    <xf numFmtId="3" fontId="21" fillId="0" borderId="0" xfId="0" applyNumberFormat="1" applyFont="1" applyAlignment="1" applyProtection="1">
      <alignment vertical="center"/>
    </xf>
    <xf numFmtId="167" fontId="20" fillId="0" borderId="0" xfId="0" applyNumberFormat="1" applyFont="1" applyProtection="1"/>
    <xf numFmtId="0" fontId="20" fillId="0" borderId="2" xfId="0" applyFont="1" applyBorder="1" applyProtection="1"/>
    <xf numFmtId="0" fontId="1" fillId="3" borderId="5" xfId="0" applyFont="1" applyFill="1" applyBorder="1" applyAlignment="1" applyProtection="1">
      <alignment horizontal="center" vertical="center"/>
    </xf>
    <xf numFmtId="49" fontId="1" fillId="3" borderId="5" xfId="0" applyNumberFormat="1" applyFont="1" applyFill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vertical="center" wrapText="1"/>
    </xf>
    <xf numFmtId="0" fontId="1" fillId="0" borderId="5" xfId="0" applyFont="1" applyBorder="1" applyAlignment="1" applyProtection="1">
      <alignment horizontal="center" vertical="center" wrapText="1"/>
    </xf>
    <xf numFmtId="167" fontId="1" fillId="0" borderId="5" xfId="0" applyNumberFormat="1" applyFont="1" applyBorder="1" applyAlignment="1" applyProtection="1">
      <alignment vertical="center"/>
    </xf>
    <xf numFmtId="3" fontId="1" fillId="0" borderId="5" xfId="0" applyNumberFormat="1" applyFont="1" applyBorder="1" applyAlignment="1" applyProtection="1">
      <alignment vertical="center"/>
    </xf>
    <xf numFmtId="166" fontId="1" fillId="0" borderId="5" xfId="0" applyNumberFormat="1" applyFont="1" applyBorder="1" applyAlignment="1" applyProtection="1">
      <alignment vertical="center"/>
    </xf>
    <xf numFmtId="0" fontId="1" fillId="3" borderId="7" xfId="0" applyFont="1" applyFill="1" applyBorder="1" applyAlignment="1" applyProtection="1">
      <alignment horizontal="center" vertical="center"/>
    </xf>
    <xf numFmtId="49" fontId="1" fillId="3" borderId="7" xfId="0" applyNumberFormat="1" applyFont="1" applyFill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vertical="center" wrapText="1"/>
    </xf>
    <xf numFmtId="0" fontId="1" fillId="0" borderId="7" xfId="0" applyFont="1" applyBorder="1" applyAlignment="1" applyProtection="1">
      <alignment horizontal="center" vertical="center" wrapText="1"/>
    </xf>
    <xf numFmtId="167" fontId="1" fillId="0" borderId="7" xfId="0" applyNumberFormat="1" applyFont="1" applyBorder="1" applyAlignment="1" applyProtection="1">
      <alignment vertical="center"/>
    </xf>
    <xf numFmtId="3" fontId="1" fillId="0" borderId="7" xfId="0" applyNumberFormat="1" applyFont="1" applyBorder="1" applyAlignment="1" applyProtection="1">
      <alignment vertical="center"/>
    </xf>
    <xf numFmtId="166" fontId="1" fillId="0" borderId="7" xfId="0" applyNumberFormat="1" applyFont="1" applyBorder="1" applyAlignment="1" applyProtection="1">
      <alignment vertical="center"/>
    </xf>
    <xf numFmtId="49" fontId="1" fillId="3" borderId="7" xfId="0" applyNumberFormat="1" applyFont="1" applyFill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vertical="center"/>
    </xf>
    <xf numFmtId="0" fontId="1" fillId="3" borderId="6" xfId="0" applyFont="1" applyFill="1" applyBorder="1" applyAlignment="1" applyProtection="1">
      <alignment horizontal="center" vertical="center"/>
    </xf>
    <xf numFmtId="49" fontId="1" fillId="3" borderId="6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horizontal="center" vertical="center" wrapText="1"/>
    </xf>
    <xf numFmtId="167" fontId="1" fillId="0" borderId="6" xfId="0" applyNumberFormat="1" applyFont="1" applyBorder="1" applyAlignment="1" applyProtection="1">
      <alignment vertical="center"/>
    </xf>
    <xf numFmtId="3" fontId="1" fillId="0" borderId="6" xfId="0" applyNumberFormat="1" applyFont="1" applyBorder="1" applyAlignment="1" applyProtection="1">
      <alignment vertical="center"/>
    </xf>
    <xf numFmtId="166" fontId="1" fillId="0" borderId="6" xfId="0" applyNumberFormat="1" applyFont="1" applyBorder="1" applyAlignment="1" applyProtection="1">
      <alignment vertical="center"/>
    </xf>
    <xf numFmtId="49" fontId="1" fillId="3" borderId="5" xfId="0" applyNumberFormat="1" applyFont="1" applyFill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49" fontId="1" fillId="3" borderId="6" xfId="0" applyNumberFormat="1" applyFont="1" applyFill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left" vertical="center" wrapText="1"/>
    </xf>
    <xf numFmtId="166" fontId="14" fillId="0" borderId="2" xfId="0" applyNumberFormat="1" applyFont="1" applyBorder="1" applyAlignment="1" applyProtection="1">
      <alignment vertical="center"/>
    </xf>
    <xf numFmtId="166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49" fontId="7" fillId="0" borderId="0" xfId="0" applyNumberFormat="1" applyFont="1" applyAlignment="1" applyProtection="1">
      <alignment horizontal="right" vertical="center"/>
    </xf>
    <xf numFmtId="49" fontId="7" fillId="0" borderId="0" xfId="0" applyNumberFormat="1" applyFont="1" applyAlignment="1" applyProtection="1">
      <alignment vertical="center"/>
    </xf>
    <xf numFmtId="49" fontId="7" fillId="0" borderId="0" xfId="0" applyNumberFormat="1" applyFont="1" applyAlignment="1" applyProtection="1">
      <alignment vertical="center" wrapText="1"/>
    </xf>
    <xf numFmtId="167" fontId="7" fillId="0" borderId="0" xfId="0" applyNumberFormat="1" applyFont="1" applyAlignment="1" applyProtection="1">
      <alignment horizontal="right" vertical="center"/>
    </xf>
    <xf numFmtId="3" fontId="14" fillId="0" borderId="0" xfId="0" applyNumberFormat="1" applyFont="1" applyAlignment="1" applyProtection="1">
      <alignment vertical="center"/>
    </xf>
    <xf numFmtId="166" fontId="1" fillId="0" borderId="0" xfId="0" applyNumberFormat="1" applyFont="1" applyAlignment="1" applyProtection="1">
      <alignment vertical="center"/>
    </xf>
    <xf numFmtId="49" fontId="1" fillId="0" borderId="23" xfId="0" applyNumberFormat="1" applyFont="1" applyBorder="1" applyAlignment="1" applyProtection="1">
      <alignment horizontal="left" vertical="center" wrapText="1"/>
    </xf>
    <xf numFmtId="0" fontId="1" fillId="0" borderId="23" xfId="0" applyFont="1" applyBorder="1" applyAlignment="1" applyProtection="1">
      <alignment horizontal="left" vertical="center" wrapText="1"/>
    </xf>
    <xf numFmtId="0" fontId="1" fillId="0" borderId="23" xfId="0" applyFont="1" applyBorder="1" applyAlignment="1" applyProtection="1">
      <alignment vertical="center"/>
    </xf>
    <xf numFmtId="0" fontId="1" fillId="0" borderId="23" xfId="0" applyFont="1" applyBorder="1" applyAlignment="1" applyProtection="1">
      <alignment horizontal="center" vertical="center" wrapText="1"/>
    </xf>
    <xf numFmtId="167" fontId="8" fillId="0" borderId="23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vertical="center"/>
    </xf>
    <xf numFmtId="0" fontId="1" fillId="3" borderId="8" xfId="0" applyFont="1" applyFill="1" applyBorder="1" applyAlignment="1" applyProtection="1">
      <alignment horizontal="center" vertical="center"/>
    </xf>
    <xf numFmtId="49" fontId="1" fillId="3" borderId="8" xfId="0" applyNumberFormat="1" applyFont="1" applyFill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center" vertical="center"/>
    </xf>
    <xf numFmtId="167" fontId="1" fillId="0" borderId="8" xfId="0" applyNumberFormat="1" applyFont="1" applyBorder="1" applyAlignment="1" applyProtection="1">
      <alignment vertical="center"/>
    </xf>
    <xf numFmtId="3" fontId="1" fillId="0" borderId="8" xfId="0" applyNumberFormat="1" applyFont="1" applyBorder="1" applyAlignment="1" applyProtection="1">
      <alignment vertical="center"/>
    </xf>
    <xf numFmtId="166" fontId="1" fillId="0" borderId="8" xfId="0" applyNumberFormat="1" applyFont="1" applyBorder="1" applyAlignment="1" applyProtection="1">
      <alignment vertical="center"/>
    </xf>
    <xf numFmtId="167" fontId="1" fillId="0" borderId="0" xfId="0" applyNumberFormat="1" applyFont="1" applyAlignment="1" applyProtection="1">
      <alignment horizontal="center" vertical="center"/>
    </xf>
    <xf numFmtId="168" fontId="1" fillId="0" borderId="0" xfId="0" applyNumberFormat="1" applyFont="1" applyAlignment="1" applyProtection="1">
      <alignment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center" vertical="center"/>
    </xf>
    <xf numFmtId="167" fontId="28" fillId="0" borderId="0" xfId="0" applyNumberFormat="1" applyFont="1" applyAlignment="1" applyProtection="1">
      <alignment horizontal="center" vertical="center"/>
    </xf>
    <xf numFmtId="0" fontId="28" fillId="0" borderId="0" xfId="0" applyFont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/>
    </xf>
    <xf numFmtId="0" fontId="13" fillId="3" borderId="8" xfId="0" applyFont="1" applyFill="1" applyBorder="1" applyAlignment="1" applyProtection="1">
      <alignment horizontal="center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13" fillId="0" borderId="8" xfId="0" applyFont="1" applyBorder="1" applyAlignment="1" applyProtection="1">
      <alignment horizontal="left" vertical="center" wrapText="1"/>
    </xf>
    <xf numFmtId="0" fontId="13" fillId="0" borderId="8" xfId="0" applyFont="1" applyBorder="1" applyAlignment="1" applyProtection="1">
      <alignment horizontal="center" vertical="center" wrapText="1"/>
    </xf>
    <xf numFmtId="167" fontId="13" fillId="0" borderId="8" xfId="0" applyNumberFormat="1" applyFont="1" applyBorder="1" applyAlignment="1" applyProtection="1">
      <alignment vertical="center"/>
    </xf>
    <xf numFmtId="3" fontId="13" fillId="0" borderId="8" xfId="0" applyNumberFormat="1" applyFont="1" applyBorder="1" applyAlignment="1" applyProtection="1">
      <alignment vertical="center"/>
    </xf>
    <xf numFmtId="166" fontId="13" fillId="0" borderId="8" xfId="0" applyNumberFormat="1" applyFont="1" applyBorder="1" applyAlignment="1" applyProtection="1">
      <alignment vertical="center"/>
    </xf>
    <xf numFmtId="0" fontId="13" fillId="0" borderId="2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horizontal="center" vertical="center" wrapText="1"/>
    </xf>
    <xf numFmtId="0" fontId="24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0" fillId="0" borderId="0" xfId="0" applyNumberFormat="1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166" fontId="10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0" fillId="0" borderId="15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167" fontId="10" fillId="0" borderId="4" xfId="0" applyNumberFormat="1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167" fontId="1" fillId="0" borderId="0" xfId="0" applyNumberFormat="1" applyFont="1" applyProtection="1"/>
  </cellXfs>
  <cellStyles count="1">
    <cellStyle name="Normální" xfId="0" builtinId="0"/>
  </cellStyles>
  <dxfs count="0"/>
  <tableStyles count="0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C154"/>
  <sheetViews>
    <sheetView showGridLines="0" tabSelected="1" topLeftCell="A39" workbookViewId="0">
      <selection activeCell="N69" sqref="N69:Q69"/>
    </sheetView>
  </sheetViews>
  <sheetFormatPr defaultColWidth="9.28515625" defaultRowHeight="13.5" x14ac:dyDescent="0.3"/>
  <cols>
    <col min="1" max="1" width="8.28515625" style="17" customWidth="1"/>
    <col min="2" max="2" width="1.7109375" style="17" customWidth="1"/>
    <col min="3" max="3" width="4.140625" style="17" customWidth="1"/>
    <col min="4" max="4" width="4.28515625" style="17" customWidth="1"/>
    <col min="5" max="7" width="11.140625" style="17" customWidth="1"/>
    <col min="8" max="8" width="12.42578125" style="17" customWidth="1"/>
    <col min="9" max="9" width="12.85546875" style="17" customWidth="1"/>
    <col min="10" max="10" width="5.140625" style="17" customWidth="1"/>
    <col min="11" max="11" width="11.42578125" style="237" customWidth="1"/>
    <col min="12" max="12" width="6.28515625" style="17" customWidth="1"/>
    <col min="13" max="14" width="6" style="17" customWidth="1"/>
    <col min="15" max="15" width="2" style="17" customWidth="1"/>
    <col min="16" max="16" width="5.140625" style="17" customWidth="1"/>
    <col min="17" max="17" width="4.140625" style="17" customWidth="1"/>
    <col min="18" max="18" width="12.140625" style="17" customWidth="1"/>
    <col min="19" max="19" width="9.85546875" style="17" bestFit="1" customWidth="1"/>
    <col min="20" max="20" width="8" style="17" bestFit="1" customWidth="1"/>
    <col min="21" max="21" width="10.140625" style="17" customWidth="1"/>
    <col min="22" max="22" width="1.42578125" style="17" customWidth="1"/>
    <col min="23" max="23" width="2.140625" style="17" customWidth="1"/>
    <col min="24" max="24" width="6" style="17" bestFit="1" customWidth="1"/>
    <col min="25" max="25" width="2.140625" style="17" customWidth="1"/>
    <col min="26" max="26" width="6.5703125" style="17" bestFit="1" customWidth="1"/>
    <col min="27" max="27" width="3.42578125" style="17" bestFit="1" customWidth="1"/>
    <col min="28" max="28" width="2.140625" style="17" customWidth="1"/>
    <col min="29" max="16384" width="9.28515625" style="17"/>
  </cols>
  <sheetData>
    <row r="1" spans="2:26" x14ac:dyDescent="0.3">
      <c r="C1" s="18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2:26" s="24" customFormat="1" ht="7.5" x14ac:dyDescent="0.15">
      <c r="B2" s="20"/>
      <c r="C2" s="21"/>
      <c r="D2" s="21"/>
      <c r="E2" s="21"/>
      <c r="F2" s="21"/>
      <c r="G2" s="21"/>
      <c r="H2" s="21"/>
      <c r="I2" s="21"/>
      <c r="J2" s="21"/>
      <c r="K2" s="22"/>
      <c r="L2" s="21"/>
      <c r="M2" s="21"/>
      <c r="N2" s="21"/>
      <c r="O2" s="21"/>
      <c r="P2" s="21"/>
      <c r="Q2" s="21"/>
      <c r="R2" s="21"/>
      <c r="S2" s="21"/>
      <c r="T2" s="21"/>
      <c r="U2" s="21"/>
      <c r="V2" s="23"/>
    </row>
    <row r="3" spans="2:26" x14ac:dyDescent="0.3">
      <c r="B3" s="25"/>
      <c r="C3" s="26" t="s">
        <v>21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2:26" s="24" customFormat="1" ht="7.5" x14ac:dyDescent="0.15">
      <c r="B4" s="28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9"/>
    </row>
    <row r="5" spans="2:26" s="32" customFormat="1" ht="18" x14ac:dyDescent="0.25">
      <c r="B5" s="30"/>
      <c r="C5" s="31" t="s">
        <v>0</v>
      </c>
      <c r="F5" s="33" t="s">
        <v>148</v>
      </c>
      <c r="G5" s="34"/>
      <c r="H5" s="34"/>
      <c r="I5" s="34"/>
      <c r="J5" s="34"/>
      <c r="K5" s="34"/>
      <c r="L5" s="34"/>
      <c r="M5" s="34"/>
      <c r="N5" s="34"/>
      <c r="O5" s="34"/>
      <c r="P5" s="34"/>
      <c r="V5" s="35"/>
    </row>
    <row r="6" spans="2:26" s="32" customFormat="1" ht="15" x14ac:dyDescent="0.25">
      <c r="B6" s="30"/>
      <c r="C6" s="36" t="s">
        <v>149</v>
      </c>
      <c r="D6" s="37"/>
      <c r="E6" s="37"/>
      <c r="F6" s="38" t="s">
        <v>150</v>
      </c>
      <c r="G6" s="39"/>
      <c r="H6" s="39"/>
      <c r="I6" s="39"/>
      <c r="J6" s="39"/>
      <c r="K6" s="39"/>
      <c r="L6" s="39"/>
      <c r="M6" s="39"/>
      <c r="N6" s="39"/>
      <c r="O6" s="39"/>
      <c r="P6" s="39"/>
      <c r="V6" s="35"/>
    </row>
    <row r="7" spans="2:26" s="42" customFormat="1" ht="7.5" x14ac:dyDescent="0.25">
      <c r="B7" s="40"/>
      <c r="C7" s="41"/>
      <c r="F7" s="43"/>
      <c r="K7" s="44"/>
      <c r="M7" s="41"/>
      <c r="O7" s="43"/>
      <c r="V7" s="45"/>
    </row>
    <row r="8" spans="2:26" s="32" customFormat="1" ht="15" x14ac:dyDescent="0.25">
      <c r="B8" s="30"/>
      <c r="C8" s="46" t="s">
        <v>1</v>
      </c>
      <c r="F8" s="47" t="s">
        <v>2</v>
      </c>
      <c r="K8" s="48"/>
      <c r="M8" s="46" t="s">
        <v>3</v>
      </c>
      <c r="N8" s="49">
        <f ca="1">TODAY()</f>
        <v>44872</v>
      </c>
      <c r="O8" s="49"/>
      <c r="P8" s="49"/>
      <c r="V8" s="35"/>
    </row>
    <row r="9" spans="2:26" s="42" customFormat="1" ht="7.5" x14ac:dyDescent="0.25">
      <c r="B9" s="40"/>
      <c r="K9" s="44"/>
      <c r="V9" s="45"/>
    </row>
    <row r="10" spans="2:26" s="32" customFormat="1" ht="15" x14ac:dyDescent="0.25">
      <c r="B10" s="30"/>
      <c r="C10" s="46" t="s">
        <v>4</v>
      </c>
      <c r="K10" s="50" t="s">
        <v>5</v>
      </c>
      <c r="M10" s="51" t="s">
        <v>6</v>
      </c>
      <c r="O10" s="52"/>
      <c r="P10" s="34"/>
      <c r="V10" s="35"/>
    </row>
    <row r="11" spans="2:26" s="32" customFormat="1" ht="15" x14ac:dyDescent="0.25">
      <c r="B11" s="30"/>
      <c r="C11" s="46" t="s">
        <v>7</v>
      </c>
      <c r="K11" s="50" t="s">
        <v>5</v>
      </c>
      <c r="M11" s="51" t="s">
        <v>6</v>
      </c>
      <c r="O11" s="52"/>
      <c r="P11" s="34"/>
      <c r="V11" s="35"/>
    </row>
    <row r="12" spans="2:26" s="32" customFormat="1" ht="15" x14ac:dyDescent="0.25">
      <c r="B12" s="30"/>
      <c r="C12" s="46" t="s">
        <v>8</v>
      </c>
      <c r="K12" s="50" t="s">
        <v>5</v>
      </c>
      <c r="M12" s="51" t="s">
        <v>6</v>
      </c>
      <c r="O12" s="52"/>
      <c r="P12" s="34"/>
      <c r="V12" s="35"/>
    </row>
    <row r="13" spans="2:26" s="32" customFormat="1" ht="15" x14ac:dyDescent="0.25">
      <c r="B13" s="30"/>
      <c r="C13" s="46" t="s">
        <v>9</v>
      </c>
      <c r="K13" s="50" t="s">
        <v>5</v>
      </c>
      <c r="M13" s="51" t="s">
        <v>6</v>
      </c>
      <c r="O13" s="52"/>
      <c r="P13" s="34"/>
      <c r="V13" s="35"/>
    </row>
    <row r="14" spans="2:26" s="42" customFormat="1" ht="7.5" x14ac:dyDescent="0.25">
      <c r="B14" s="40"/>
      <c r="K14" s="44"/>
      <c r="V14" s="45"/>
    </row>
    <row r="15" spans="2:26" s="32" customFormat="1" ht="15" x14ac:dyDescent="0.25">
      <c r="B15" s="30"/>
      <c r="C15" s="46" t="s">
        <v>10</v>
      </c>
      <c r="K15" s="48"/>
      <c r="V15" s="35"/>
    </row>
    <row r="16" spans="2:26" s="42" customFormat="1" ht="7.5" x14ac:dyDescent="0.25">
      <c r="B16" s="40"/>
      <c r="K16" s="44"/>
      <c r="V16" s="45"/>
    </row>
    <row r="17" spans="2:22" s="42" customFormat="1" ht="7.5" x14ac:dyDescent="0.25">
      <c r="B17" s="40"/>
      <c r="C17" s="53"/>
      <c r="D17" s="53"/>
      <c r="E17" s="53"/>
      <c r="F17" s="53"/>
      <c r="G17" s="53"/>
      <c r="H17" s="53"/>
      <c r="I17" s="53"/>
      <c r="J17" s="53"/>
      <c r="K17" s="54"/>
      <c r="L17" s="53"/>
      <c r="M17" s="53"/>
      <c r="N17" s="53"/>
      <c r="O17" s="53"/>
      <c r="P17" s="53"/>
      <c r="V17" s="45"/>
    </row>
    <row r="18" spans="2:22" s="32" customFormat="1" ht="15" x14ac:dyDescent="0.25">
      <c r="B18" s="30"/>
      <c r="C18" s="55" t="s">
        <v>22</v>
      </c>
      <c r="K18" s="48"/>
      <c r="M18" s="56">
        <f>N42</f>
        <v>0</v>
      </c>
      <c r="N18" s="57"/>
      <c r="O18" s="57"/>
      <c r="P18" s="57"/>
      <c r="V18" s="35"/>
    </row>
    <row r="19" spans="2:22" s="32" customFormat="1" ht="15" x14ac:dyDescent="0.25">
      <c r="B19" s="30"/>
      <c r="C19" s="58" t="s">
        <v>23</v>
      </c>
      <c r="K19" s="48"/>
      <c r="M19" s="56">
        <f>N48</f>
        <v>0</v>
      </c>
      <c r="N19" s="57"/>
      <c r="O19" s="57"/>
      <c r="P19" s="57"/>
      <c r="V19" s="35"/>
    </row>
    <row r="20" spans="2:22" s="42" customFormat="1" ht="7.5" x14ac:dyDescent="0.25">
      <c r="B20" s="40"/>
      <c r="K20" s="44"/>
      <c r="M20" s="59"/>
      <c r="N20" s="59"/>
      <c r="O20" s="59"/>
      <c r="P20" s="59"/>
      <c r="V20" s="45"/>
    </row>
    <row r="21" spans="2:22" s="32" customFormat="1" ht="15" x14ac:dyDescent="0.25">
      <c r="B21" s="30"/>
      <c r="C21" s="60" t="s">
        <v>11</v>
      </c>
      <c r="K21" s="48"/>
      <c r="M21" s="61">
        <f>ROUND(M18+M19,2)</f>
        <v>0</v>
      </c>
      <c r="N21" s="57"/>
      <c r="O21" s="57"/>
      <c r="P21" s="57"/>
      <c r="V21" s="35"/>
    </row>
    <row r="22" spans="2:22" s="42" customFormat="1" ht="7.5" x14ac:dyDescent="0.25">
      <c r="B22" s="40"/>
      <c r="C22" s="53"/>
      <c r="D22" s="53"/>
      <c r="E22" s="53"/>
      <c r="F22" s="53"/>
      <c r="G22" s="53"/>
      <c r="H22" s="53"/>
      <c r="I22" s="53"/>
      <c r="J22" s="53"/>
      <c r="K22" s="54"/>
      <c r="L22" s="53"/>
      <c r="M22" s="62"/>
      <c r="N22" s="62"/>
      <c r="O22" s="62"/>
      <c r="P22" s="62"/>
      <c r="V22" s="45"/>
    </row>
    <row r="23" spans="2:22" s="32" customFormat="1" x14ac:dyDescent="0.25">
      <c r="B23" s="30"/>
      <c r="C23" s="63" t="s">
        <v>12</v>
      </c>
      <c r="E23" s="63" t="s">
        <v>13</v>
      </c>
      <c r="F23" s="64">
        <v>0.21</v>
      </c>
      <c r="G23" s="65" t="s">
        <v>14</v>
      </c>
      <c r="H23" s="66">
        <f>M21</f>
        <v>0</v>
      </c>
      <c r="I23" s="57"/>
      <c r="J23" s="57"/>
      <c r="K23" s="48"/>
      <c r="L23" s="15"/>
      <c r="M23" s="66">
        <f>H23*F23</f>
        <v>0</v>
      </c>
      <c r="N23" s="57"/>
      <c r="O23" s="57"/>
      <c r="P23" s="57"/>
      <c r="V23" s="35"/>
    </row>
    <row r="24" spans="2:22" s="32" customFormat="1" x14ac:dyDescent="0.25">
      <c r="B24" s="30"/>
      <c r="E24" s="63" t="s">
        <v>15</v>
      </c>
      <c r="F24" s="64">
        <v>0.15</v>
      </c>
      <c r="G24" s="65" t="s">
        <v>14</v>
      </c>
      <c r="H24" s="66"/>
      <c r="I24" s="57"/>
      <c r="J24" s="57"/>
      <c r="K24" s="48"/>
      <c r="L24" s="15"/>
      <c r="M24" s="66"/>
      <c r="N24" s="57"/>
      <c r="O24" s="57"/>
      <c r="P24" s="57"/>
      <c r="V24" s="35"/>
    </row>
    <row r="25" spans="2:22" s="42" customFormat="1" ht="7.5" x14ac:dyDescent="0.25">
      <c r="B25" s="40"/>
      <c r="H25" s="59"/>
      <c r="I25" s="59"/>
      <c r="J25" s="59"/>
      <c r="K25" s="44"/>
      <c r="L25" s="59"/>
      <c r="M25" s="59"/>
      <c r="N25" s="59"/>
      <c r="O25" s="59"/>
      <c r="P25" s="59"/>
      <c r="V25" s="45"/>
    </row>
    <row r="26" spans="2:22" s="32" customFormat="1" ht="18" x14ac:dyDescent="0.25">
      <c r="B26" s="30"/>
      <c r="C26" s="67" t="s">
        <v>16</v>
      </c>
      <c r="D26" s="68"/>
      <c r="E26" s="69"/>
      <c r="F26" s="69"/>
      <c r="G26" s="70" t="s">
        <v>17</v>
      </c>
      <c r="H26" s="71" t="s">
        <v>18</v>
      </c>
      <c r="I26" s="72"/>
      <c r="J26" s="72"/>
      <c r="K26" s="73"/>
      <c r="L26" s="74">
        <f>SUM(M21:M24)</f>
        <v>0</v>
      </c>
      <c r="M26" s="75"/>
      <c r="N26" s="75"/>
      <c r="O26" s="75"/>
      <c r="P26" s="76"/>
      <c r="V26" s="35"/>
    </row>
    <row r="27" spans="2:22" s="42" customFormat="1" ht="7.5" x14ac:dyDescent="0.25">
      <c r="B27" s="77"/>
      <c r="K27" s="44"/>
      <c r="V27" s="78"/>
    </row>
    <row r="28" spans="2:22" s="24" customFormat="1" ht="7.5" x14ac:dyDescent="0.15">
      <c r="K28" s="79"/>
    </row>
    <row r="29" spans="2:22" s="42" customFormat="1" ht="7.5" x14ac:dyDescent="0.25">
      <c r="B29" s="80"/>
      <c r="K29" s="44"/>
      <c r="V29" s="81"/>
    </row>
    <row r="30" spans="2:22" s="32" customFormat="1" ht="21" x14ac:dyDescent="0.25">
      <c r="B30" s="30"/>
      <c r="C30" s="26" t="s">
        <v>24</v>
      </c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35"/>
    </row>
    <row r="31" spans="2:22" s="42" customFormat="1" ht="7.5" x14ac:dyDescent="0.25">
      <c r="B31" s="40"/>
      <c r="K31" s="44"/>
      <c r="V31" s="45"/>
    </row>
    <row r="32" spans="2:22" s="32" customFormat="1" ht="18" x14ac:dyDescent="0.25">
      <c r="B32" s="30"/>
      <c r="C32" s="82" t="s">
        <v>0</v>
      </c>
      <c r="F32" s="83" t="str">
        <f>F5</f>
        <v>OA Choceň - rekonstrukce střechy objektu Tyršovo náměstí 220</v>
      </c>
      <c r="G32" s="34"/>
      <c r="H32" s="34"/>
      <c r="I32" s="34"/>
      <c r="J32" s="34"/>
      <c r="K32" s="34"/>
      <c r="L32" s="34"/>
      <c r="M32" s="34"/>
      <c r="N32" s="34"/>
      <c r="O32" s="34"/>
      <c r="P32" s="34"/>
      <c r="V32" s="35"/>
    </row>
    <row r="33" spans="2:26" s="32" customFormat="1" ht="15" x14ac:dyDescent="0.25">
      <c r="B33" s="30"/>
      <c r="C33" s="36" t="s">
        <v>149</v>
      </c>
      <c r="D33" s="37"/>
      <c r="E33" s="37"/>
      <c r="F33" s="38" t="str">
        <f>F6</f>
        <v>Dopravně inženýrské opatření "DIO"</v>
      </c>
      <c r="G33" s="39"/>
      <c r="H33" s="39"/>
      <c r="I33" s="39"/>
      <c r="J33" s="39"/>
      <c r="K33" s="39"/>
      <c r="L33" s="39"/>
      <c r="M33" s="39"/>
      <c r="N33" s="39"/>
      <c r="O33" s="39"/>
      <c r="P33" s="39"/>
      <c r="V33" s="35"/>
    </row>
    <row r="34" spans="2:26" s="42" customFormat="1" ht="7.5" x14ac:dyDescent="0.25">
      <c r="B34" s="40"/>
      <c r="K34" s="44"/>
      <c r="V34" s="45"/>
    </row>
    <row r="35" spans="2:26" s="32" customFormat="1" ht="15" x14ac:dyDescent="0.25">
      <c r="B35" s="30"/>
      <c r="C35" s="46" t="s">
        <v>1</v>
      </c>
      <c r="F35" s="47" t="str">
        <f>F8</f>
        <v xml:space="preserve"> </v>
      </c>
      <c r="K35" s="84" t="s">
        <v>3</v>
      </c>
      <c r="M35" s="85">
        <f ca="1">IF(N8="","",N8)</f>
        <v>44872</v>
      </c>
      <c r="N35" s="34"/>
      <c r="O35" s="34"/>
      <c r="P35" s="34"/>
      <c r="V35" s="35"/>
    </row>
    <row r="36" spans="2:26" s="42" customFormat="1" ht="7.5" x14ac:dyDescent="0.25">
      <c r="B36" s="40"/>
      <c r="K36" s="44"/>
      <c r="V36" s="45"/>
    </row>
    <row r="37" spans="2:26" s="32" customFormat="1" ht="15" x14ac:dyDescent="0.25">
      <c r="B37" s="30"/>
      <c r="C37" s="46" t="s">
        <v>4</v>
      </c>
      <c r="F37" s="47"/>
      <c r="K37" s="84" t="s">
        <v>8</v>
      </c>
      <c r="M37" s="52"/>
      <c r="N37" s="34"/>
      <c r="O37" s="34"/>
      <c r="P37" s="34"/>
      <c r="Q37" s="34"/>
      <c r="V37" s="35"/>
    </row>
    <row r="38" spans="2:26" s="32" customFormat="1" ht="15" x14ac:dyDescent="0.25">
      <c r="B38" s="30"/>
      <c r="C38" s="46" t="s">
        <v>7</v>
      </c>
      <c r="F38" s="47"/>
      <c r="K38" s="84" t="s">
        <v>9</v>
      </c>
      <c r="M38" s="52"/>
      <c r="N38" s="34"/>
      <c r="O38" s="34"/>
      <c r="P38" s="34"/>
      <c r="Q38" s="34"/>
      <c r="V38" s="35"/>
    </row>
    <row r="39" spans="2:26" s="42" customFormat="1" ht="7.5" x14ac:dyDescent="0.25">
      <c r="B39" s="40"/>
      <c r="K39" s="44"/>
      <c r="V39" s="45"/>
    </row>
    <row r="40" spans="2:26" s="32" customFormat="1" ht="30" x14ac:dyDescent="0.25">
      <c r="B40" s="30"/>
      <c r="C40" s="86" t="s">
        <v>25</v>
      </c>
      <c r="D40" s="87"/>
      <c r="E40" s="87"/>
      <c r="F40" s="87"/>
      <c r="G40" s="87"/>
      <c r="H40" s="88"/>
      <c r="I40" s="88"/>
      <c r="J40" s="88"/>
      <c r="K40" s="89"/>
      <c r="L40" s="88"/>
      <c r="M40" s="88"/>
      <c r="N40" s="90" t="s">
        <v>26</v>
      </c>
      <c r="O40" s="87"/>
      <c r="P40" s="87"/>
      <c r="Q40" s="87"/>
      <c r="R40" s="88"/>
      <c r="S40" s="91" t="s">
        <v>50</v>
      </c>
      <c r="T40" s="88"/>
      <c r="U40" s="92" t="s">
        <v>51</v>
      </c>
      <c r="V40" s="35"/>
    </row>
    <row r="41" spans="2:26" s="42" customFormat="1" ht="7.5" x14ac:dyDescent="0.25">
      <c r="B41" s="40"/>
      <c r="K41" s="44"/>
      <c r="V41" s="45"/>
    </row>
    <row r="42" spans="2:26" s="32" customFormat="1" ht="18" x14ac:dyDescent="0.25">
      <c r="B42" s="30"/>
      <c r="C42" s="93" t="s">
        <v>27</v>
      </c>
      <c r="K42" s="48"/>
      <c r="L42" s="15"/>
      <c r="M42" s="15"/>
      <c r="N42" s="94">
        <f>SUM(N43:Q46)</f>
        <v>0</v>
      </c>
      <c r="O42" s="57"/>
      <c r="P42" s="57"/>
      <c r="Q42" s="57"/>
      <c r="S42" s="95">
        <f>SUM(S43:S46)</f>
        <v>54.432845</v>
      </c>
      <c r="T42" s="48"/>
      <c r="U42" s="95">
        <f>SUM(U43:U46)</f>
        <v>55.18</v>
      </c>
      <c r="V42" s="96"/>
      <c r="X42" s="97"/>
      <c r="Y42" s="97"/>
      <c r="Z42" s="97"/>
    </row>
    <row r="43" spans="2:26" s="105" customFormat="1" ht="15" x14ac:dyDescent="0.25">
      <c r="B43" s="98"/>
      <c r="C43" s="99"/>
      <c r="D43" s="100" t="s">
        <v>28</v>
      </c>
      <c r="E43" s="99"/>
      <c r="F43" s="99"/>
      <c r="G43" s="99"/>
      <c r="H43" s="99"/>
      <c r="I43" s="99"/>
      <c r="J43" s="99"/>
      <c r="K43" s="101"/>
      <c r="L43" s="102"/>
      <c r="M43" s="102"/>
      <c r="N43" s="103">
        <f>N68</f>
        <v>0</v>
      </c>
      <c r="O43" s="103"/>
      <c r="P43" s="103"/>
      <c r="Q43" s="103"/>
      <c r="R43" s="99"/>
      <c r="S43" s="101">
        <f>S68</f>
        <v>7.014999999999999E-2</v>
      </c>
      <c r="T43" s="101"/>
      <c r="U43" s="101">
        <f>U68</f>
        <v>0</v>
      </c>
      <c r="V43" s="104"/>
    </row>
    <row r="44" spans="2:26" s="105" customFormat="1" ht="15" x14ac:dyDescent="0.25">
      <c r="B44" s="98"/>
      <c r="C44" s="99"/>
      <c r="D44" s="100" t="str">
        <f>D79</f>
        <v xml:space="preserve">    9 - Odstranění stávajícího ostrůvku a úprava komunikace</v>
      </c>
      <c r="E44" s="99"/>
      <c r="F44" s="99"/>
      <c r="G44" s="99"/>
      <c r="H44" s="99"/>
      <c r="I44" s="99"/>
      <c r="J44" s="99"/>
      <c r="K44" s="101"/>
      <c r="L44" s="102"/>
      <c r="M44" s="102"/>
      <c r="N44" s="103">
        <f>N79</f>
        <v>0</v>
      </c>
      <c r="O44" s="103"/>
      <c r="P44" s="103"/>
      <c r="Q44" s="103"/>
      <c r="R44" s="99"/>
      <c r="S44" s="101">
        <f>S79</f>
        <v>14.4079</v>
      </c>
      <c r="T44" s="101"/>
      <c r="U44" s="101">
        <f>U79</f>
        <v>30.1</v>
      </c>
      <c r="V44" s="104"/>
    </row>
    <row r="45" spans="2:26" s="105" customFormat="1" ht="15" x14ac:dyDescent="0.25">
      <c r="B45" s="98"/>
      <c r="C45" s="99"/>
      <c r="D45" s="100" t="str">
        <f>D111</f>
        <v xml:space="preserve">    5 - Komunikace pozemní</v>
      </c>
      <c r="E45" s="99"/>
      <c r="F45" s="99"/>
      <c r="G45" s="99"/>
      <c r="H45" s="99"/>
      <c r="I45" s="99"/>
      <c r="J45" s="99"/>
      <c r="K45" s="101"/>
      <c r="L45" s="102"/>
      <c r="M45" s="102"/>
      <c r="N45" s="103">
        <f>N111</f>
        <v>0</v>
      </c>
      <c r="O45" s="103"/>
      <c r="P45" s="103"/>
      <c r="Q45" s="103"/>
      <c r="R45" s="99"/>
      <c r="S45" s="101">
        <f>S111</f>
        <v>39.954794999999997</v>
      </c>
      <c r="T45" s="101"/>
      <c r="U45" s="101">
        <f>U111</f>
        <v>25.08</v>
      </c>
      <c r="V45" s="104"/>
    </row>
    <row r="46" spans="2:26" s="105" customFormat="1" ht="15" x14ac:dyDescent="0.25">
      <c r="B46" s="98"/>
      <c r="C46" s="99"/>
      <c r="D46" s="100">
        <f>D150</f>
        <v>0</v>
      </c>
      <c r="E46" s="99"/>
      <c r="F46" s="99"/>
      <c r="G46" s="99"/>
      <c r="H46" s="99"/>
      <c r="I46" s="99"/>
      <c r="J46" s="99"/>
      <c r="K46" s="101"/>
      <c r="L46" s="102"/>
      <c r="M46" s="102"/>
      <c r="N46" s="103">
        <f>N150</f>
        <v>0</v>
      </c>
      <c r="O46" s="103"/>
      <c r="P46" s="103"/>
      <c r="Q46" s="103"/>
      <c r="R46" s="99"/>
      <c r="S46" s="101">
        <f>S150</f>
        <v>0</v>
      </c>
      <c r="T46" s="101"/>
      <c r="U46" s="101">
        <f>U150</f>
        <v>0</v>
      </c>
      <c r="V46" s="104"/>
    </row>
    <row r="47" spans="2:26" s="42" customFormat="1" ht="7.5" x14ac:dyDescent="0.25">
      <c r="B47" s="40"/>
      <c r="K47" s="44"/>
      <c r="L47" s="59"/>
      <c r="M47" s="59"/>
      <c r="N47" s="59"/>
      <c r="O47" s="59"/>
      <c r="P47" s="59"/>
      <c r="Q47" s="59"/>
      <c r="S47" s="44"/>
      <c r="T47" s="44"/>
      <c r="U47" s="44"/>
      <c r="V47" s="106"/>
    </row>
    <row r="48" spans="2:26" s="32" customFormat="1" ht="18" x14ac:dyDescent="0.25">
      <c r="B48" s="30"/>
      <c r="C48" s="93" t="s">
        <v>29</v>
      </c>
      <c r="K48" s="48"/>
      <c r="L48" s="15"/>
      <c r="M48" s="15"/>
      <c r="N48" s="107">
        <v>0</v>
      </c>
      <c r="O48" s="57"/>
      <c r="P48" s="57"/>
      <c r="Q48" s="57"/>
      <c r="S48" s="108">
        <v>0</v>
      </c>
      <c r="T48" s="48"/>
      <c r="U48" s="108">
        <v>0</v>
      </c>
      <c r="V48" s="96"/>
    </row>
    <row r="49" spans="2:22" s="42" customFormat="1" ht="7.5" x14ac:dyDescent="0.25">
      <c r="B49" s="40"/>
      <c r="K49" s="44"/>
      <c r="L49" s="59"/>
      <c r="M49" s="59"/>
      <c r="N49" s="59"/>
      <c r="O49" s="59"/>
      <c r="P49" s="59"/>
      <c r="Q49" s="59"/>
      <c r="S49" s="44"/>
      <c r="T49" s="44"/>
      <c r="U49" s="44"/>
      <c r="V49" s="106"/>
    </row>
    <row r="50" spans="2:22" s="32" customFormat="1" ht="18" x14ac:dyDescent="0.25">
      <c r="B50" s="30"/>
      <c r="C50" s="109" t="s">
        <v>20</v>
      </c>
      <c r="D50" s="110"/>
      <c r="E50" s="110"/>
      <c r="F50" s="110"/>
      <c r="G50" s="110"/>
      <c r="H50" s="110"/>
      <c r="I50" s="110"/>
      <c r="J50" s="110"/>
      <c r="K50" s="111"/>
      <c r="L50" s="110"/>
      <c r="M50" s="112"/>
      <c r="N50" s="113">
        <f>ROUND(SUM(N42+N48),2)</f>
        <v>0</v>
      </c>
      <c r="O50" s="113"/>
      <c r="P50" s="113"/>
      <c r="Q50" s="113"/>
      <c r="R50" s="110"/>
      <c r="S50" s="114">
        <f>ROUND(SUM(S42+S48),2)</f>
        <v>54.43</v>
      </c>
      <c r="T50" s="114"/>
      <c r="U50" s="115">
        <f>ROUND(SUM(U42+U48),2)</f>
        <v>55.18</v>
      </c>
      <c r="V50" s="116"/>
    </row>
    <row r="51" spans="2:22" s="42" customFormat="1" ht="7.5" x14ac:dyDescent="0.25">
      <c r="B51" s="77"/>
      <c r="C51" s="117"/>
      <c r="D51" s="117"/>
      <c r="E51" s="117"/>
      <c r="F51" s="117"/>
      <c r="G51" s="117"/>
      <c r="H51" s="117"/>
      <c r="I51" s="117"/>
      <c r="J51" s="117"/>
      <c r="K51" s="118"/>
      <c r="L51" s="117"/>
      <c r="M51" s="117"/>
      <c r="N51" s="117"/>
      <c r="O51" s="117"/>
      <c r="P51" s="117"/>
      <c r="Q51" s="117"/>
      <c r="R51" s="117"/>
      <c r="S51" s="117"/>
      <c r="T51" s="117"/>
      <c r="U51" s="117"/>
      <c r="V51" s="78"/>
    </row>
    <row r="55" spans="2:22" s="42" customFormat="1" ht="7.5" x14ac:dyDescent="0.25">
      <c r="B55" s="119"/>
      <c r="C55" s="120"/>
      <c r="D55" s="120"/>
      <c r="E55" s="120"/>
      <c r="F55" s="120"/>
      <c r="G55" s="120"/>
      <c r="H55" s="120"/>
      <c r="I55" s="120"/>
      <c r="J55" s="120"/>
      <c r="K55" s="121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2"/>
    </row>
    <row r="56" spans="2:22" s="32" customFormat="1" ht="21" x14ac:dyDescent="0.25">
      <c r="B56" s="123"/>
      <c r="C56" s="26" t="s">
        <v>30</v>
      </c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124"/>
    </row>
    <row r="57" spans="2:22" s="42" customFormat="1" ht="7.5" x14ac:dyDescent="0.25">
      <c r="B57" s="125"/>
      <c r="K57" s="44"/>
      <c r="V57" s="126"/>
    </row>
    <row r="58" spans="2:22" s="32" customFormat="1" ht="18" x14ac:dyDescent="0.25">
      <c r="B58" s="123"/>
      <c r="C58" s="82" t="s">
        <v>0</v>
      </c>
      <c r="F58" s="83" t="str">
        <f>F5</f>
        <v>OA Choceň - rekonstrukce střechy objektu Tyršovo náměstí 220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V58" s="124"/>
    </row>
    <row r="59" spans="2:22" s="42" customFormat="1" ht="7.5" x14ac:dyDescent="0.25">
      <c r="B59" s="125"/>
      <c r="K59" s="44"/>
      <c r="V59" s="126"/>
    </row>
    <row r="60" spans="2:22" s="32" customFormat="1" ht="15" x14ac:dyDescent="0.25">
      <c r="B60" s="123"/>
      <c r="C60" s="46" t="s">
        <v>1</v>
      </c>
      <c r="F60" s="47" t="str">
        <f>F8</f>
        <v xml:space="preserve"> </v>
      </c>
      <c r="K60" s="84" t="s">
        <v>3</v>
      </c>
      <c r="M60" s="85">
        <f ca="1">IF(N8="","",N8)</f>
        <v>44872</v>
      </c>
      <c r="N60" s="34"/>
      <c r="O60" s="34"/>
      <c r="P60" s="34"/>
      <c r="V60" s="124"/>
    </row>
    <row r="61" spans="2:22" s="42" customFormat="1" ht="7.5" x14ac:dyDescent="0.25">
      <c r="B61" s="125"/>
      <c r="K61" s="44"/>
      <c r="V61" s="126"/>
    </row>
    <row r="62" spans="2:22" s="32" customFormat="1" ht="15" x14ac:dyDescent="0.25">
      <c r="B62" s="123"/>
      <c r="C62" s="46" t="s">
        <v>4</v>
      </c>
      <c r="F62" s="47"/>
      <c r="K62" s="84" t="s">
        <v>8</v>
      </c>
      <c r="M62" s="52"/>
      <c r="N62" s="34"/>
      <c r="O62" s="34"/>
      <c r="P62" s="34"/>
      <c r="Q62" s="34"/>
      <c r="V62" s="124"/>
    </row>
    <row r="63" spans="2:22" s="32" customFormat="1" ht="15" x14ac:dyDescent="0.25">
      <c r="B63" s="123"/>
      <c r="C63" s="46" t="s">
        <v>7</v>
      </c>
      <c r="F63" s="47"/>
      <c r="K63" s="84" t="s">
        <v>9</v>
      </c>
      <c r="M63" s="52"/>
      <c r="N63" s="34"/>
      <c r="O63" s="34"/>
      <c r="P63" s="34"/>
      <c r="Q63" s="34"/>
      <c r="V63" s="124"/>
    </row>
    <row r="64" spans="2:22" s="42" customFormat="1" ht="7.5" x14ac:dyDescent="0.25">
      <c r="B64" s="125"/>
      <c r="K64" s="44"/>
      <c r="V64" s="126"/>
    </row>
    <row r="65" spans="2:22" s="133" customFormat="1" ht="29.25" customHeight="1" x14ac:dyDescent="0.25">
      <c r="B65" s="127"/>
      <c r="C65" s="128" t="s">
        <v>31</v>
      </c>
      <c r="D65" s="128" t="s">
        <v>32</v>
      </c>
      <c r="E65" s="128" t="s">
        <v>19</v>
      </c>
      <c r="F65" s="129" t="s">
        <v>33</v>
      </c>
      <c r="G65" s="130"/>
      <c r="H65" s="130"/>
      <c r="I65" s="130"/>
      <c r="J65" s="128" t="s">
        <v>34</v>
      </c>
      <c r="K65" s="131" t="s">
        <v>35</v>
      </c>
      <c r="L65" s="129" t="s">
        <v>36</v>
      </c>
      <c r="M65" s="130"/>
      <c r="N65" s="129" t="s">
        <v>26</v>
      </c>
      <c r="O65" s="130"/>
      <c r="P65" s="130"/>
      <c r="Q65" s="130"/>
      <c r="R65" s="128" t="s">
        <v>37</v>
      </c>
      <c r="S65" s="128" t="s">
        <v>38</v>
      </c>
      <c r="T65" s="128" t="s">
        <v>39</v>
      </c>
      <c r="U65" s="128" t="s">
        <v>51</v>
      </c>
      <c r="V65" s="132"/>
    </row>
    <row r="66" spans="2:22" s="135" customFormat="1" ht="7.5" x14ac:dyDescent="0.25">
      <c r="B66" s="134"/>
      <c r="K66" s="136"/>
      <c r="V66" s="137"/>
    </row>
    <row r="67" spans="2:22" s="32" customFormat="1" ht="18" x14ac:dyDescent="0.35">
      <c r="B67" s="123"/>
      <c r="C67" s="138" t="s">
        <v>22</v>
      </c>
      <c r="K67" s="48"/>
      <c r="N67" s="139">
        <f>SUM(N69:Q78,N80:Q110,N112:Q149)</f>
        <v>0</v>
      </c>
      <c r="O67" s="140"/>
      <c r="P67" s="140"/>
      <c r="Q67" s="140"/>
      <c r="S67" s="141">
        <f>SUM(S69:S78,S80:S110,S112:S149)</f>
        <v>54.432845000000007</v>
      </c>
      <c r="U67" s="141">
        <f>SUM(U69:U78,U80:U110,U112:U149)</f>
        <v>55.18</v>
      </c>
      <c r="V67" s="124"/>
    </row>
    <row r="68" spans="2:22" s="143" customFormat="1" ht="15" x14ac:dyDescent="0.3">
      <c r="B68" s="142"/>
      <c r="D68" s="13" t="s">
        <v>104</v>
      </c>
      <c r="E68" s="13"/>
      <c r="F68" s="13"/>
      <c r="G68" s="13"/>
      <c r="H68" s="13"/>
      <c r="I68" s="13"/>
      <c r="J68" s="13"/>
      <c r="K68" s="144"/>
      <c r="L68" s="13"/>
      <c r="M68" s="13"/>
      <c r="N68" s="145">
        <f>SUM(N69:Q78)</f>
        <v>0</v>
      </c>
      <c r="O68" s="146"/>
      <c r="P68" s="146"/>
      <c r="Q68" s="146"/>
      <c r="S68" s="147">
        <f>SUM(S69:S78)</f>
        <v>7.014999999999999E-2</v>
      </c>
      <c r="U68" s="147">
        <f>SUM(U69:U78)</f>
        <v>0</v>
      </c>
      <c r="V68" s="148"/>
    </row>
    <row r="69" spans="2:22" s="32" customFormat="1" ht="26.25" customHeight="1" x14ac:dyDescent="0.25">
      <c r="B69" s="123"/>
      <c r="C69" s="149">
        <v>27</v>
      </c>
      <c r="D69" s="149" t="s">
        <v>40</v>
      </c>
      <c r="E69" s="150" t="s">
        <v>92</v>
      </c>
      <c r="F69" s="151" t="s">
        <v>94</v>
      </c>
      <c r="G69" s="152"/>
      <c r="H69" s="152"/>
      <c r="I69" s="152"/>
      <c r="J69" s="153" t="s">
        <v>42</v>
      </c>
      <c r="K69" s="154">
        <v>235</v>
      </c>
      <c r="L69" s="5"/>
      <c r="M69" s="6"/>
      <c r="N69" s="155">
        <f t="shared" ref="N69:N78" si="0">ROUND(L69*K69,2)</f>
        <v>0</v>
      </c>
      <c r="O69" s="155"/>
      <c r="P69" s="155"/>
      <c r="Q69" s="155"/>
      <c r="R69" s="156">
        <v>1.2999999999999999E-4</v>
      </c>
      <c r="S69" s="154">
        <f t="shared" ref="S69:S78" si="1">R69*K69</f>
        <v>3.0549999999999997E-2</v>
      </c>
      <c r="T69" s="156">
        <v>0</v>
      </c>
      <c r="U69" s="154">
        <f t="shared" ref="U69:U78" si="2">T69*K69</f>
        <v>0</v>
      </c>
      <c r="V69" s="124"/>
    </row>
    <row r="70" spans="2:22" s="32" customFormat="1" ht="26.25" customHeight="1" x14ac:dyDescent="0.25">
      <c r="B70" s="123"/>
      <c r="C70" s="157">
        <v>27</v>
      </c>
      <c r="D70" s="157" t="s">
        <v>40</v>
      </c>
      <c r="E70" s="158" t="s">
        <v>93</v>
      </c>
      <c r="F70" s="159" t="s">
        <v>95</v>
      </c>
      <c r="G70" s="160"/>
      <c r="H70" s="160"/>
      <c r="I70" s="160"/>
      <c r="J70" s="161" t="s">
        <v>42</v>
      </c>
      <c r="K70" s="162">
        <v>235</v>
      </c>
      <c r="L70" s="7"/>
      <c r="M70" s="8"/>
      <c r="N70" s="163">
        <f t="shared" si="0"/>
        <v>0</v>
      </c>
      <c r="O70" s="163"/>
      <c r="P70" s="163"/>
      <c r="Q70" s="163"/>
      <c r="R70" s="164">
        <v>0</v>
      </c>
      <c r="S70" s="162">
        <f t="shared" si="1"/>
        <v>0</v>
      </c>
      <c r="T70" s="164">
        <v>0</v>
      </c>
      <c r="U70" s="162">
        <f t="shared" si="2"/>
        <v>0</v>
      </c>
      <c r="V70" s="124"/>
    </row>
    <row r="71" spans="2:22" s="32" customFormat="1" ht="26.25" customHeight="1" x14ac:dyDescent="0.25">
      <c r="B71" s="123"/>
      <c r="C71" s="157">
        <v>27</v>
      </c>
      <c r="D71" s="157" t="s">
        <v>40</v>
      </c>
      <c r="E71" s="165"/>
      <c r="F71" s="159" t="s">
        <v>99</v>
      </c>
      <c r="G71" s="160"/>
      <c r="H71" s="160"/>
      <c r="I71" s="160"/>
      <c r="J71" s="161" t="s">
        <v>42</v>
      </c>
      <c r="K71" s="162">
        <v>235</v>
      </c>
      <c r="L71" s="7"/>
      <c r="M71" s="8"/>
      <c r="N71" s="163">
        <f t="shared" si="0"/>
        <v>0</v>
      </c>
      <c r="O71" s="163"/>
      <c r="P71" s="163"/>
      <c r="Q71" s="163"/>
      <c r="R71" s="164">
        <v>0</v>
      </c>
      <c r="S71" s="162">
        <f t="shared" si="1"/>
        <v>0</v>
      </c>
      <c r="T71" s="164">
        <v>0</v>
      </c>
      <c r="U71" s="162">
        <f t="shared" si="2"/>
        <v>0</v>
      </c>
      <c r="V71" s="124"/>
    </row>
    <row r="72" spans="2:22" s="32" customFormat="1" ht="26.25" customHeight="1" x14ac:dyDescent="0.25">
      <c r="B72" s="123"/>
      <c r="C72" s="157">
        <v>27</v>
      </c>
      <c r="D72" s="157" t="s">
        <v>40</v>
      </c>
      <c r="E72" s="165" t="s">
        <v>100</v>
      </c>
      <c r="F72" s="159" t="s">
        <v>101</v>
      </c>
      <c r="G72" s="160"/>
      <c r="H72" s="160"/>
      <c r="I72" s="160"/>
      <c r="J72" s="161" t="s">
        <v>42</v>
      </c>
      <c r="K72" s="162">
        <f>21+23</f>
        <v>44</v>
      </c>
      <c r="L72" s="7"/>
      <c r="M72" s="8"/>
      <c r="N72" s="163">
        <f t="shared" si="0"/>
        <v>0</v>
      </c>
      <c r="O72" s="163"/>
      <c r="P72" s="163"/>
      <c r="Q72" s="163"/>
      <c r="R72" s="164">
        <v>8.9999999999999998E-4</v>
      </c>
      <c r="S72" s="162">
        <f t="shared" si="1"/>
        <v>3.9599999999999996E-2</v>
      </c>
      <c r="T72" s="164">
        <v>0</v>
      </c>
      <c r="U72" s="162">
        <f t="shared" si="2"/>
        <v>0</v>
      </c>
      <c r="V72" s="124"/>
    </row>
    <row r="73" spans="2:22" s="32" customFormat="1" ht="26.25" customHeight="1" x14ac:dyDescent="0.25">
      <c r="B73" s="123"/>
      <c r="C73" s="157">
        <v>27</v>
      </c>
      <c r="D73" s="157" t="s">
        <v>40</v>
      </c>
      <c r="E73" s="158" t="s">
        <v>93</v>
      </c>
      <c r="F73" s="159" t="s">
        <v>102</v>
      </c>
      <c r="G73" s="160"/>
      <c r="H73" s="160"/>
      <c r="I73" s="160"/>
      <c r="J73" s="161" t="s">
        <v>42</v>
      </c>
      <c r="K73" s="162">
        <f>K72</f>
        <v>44</v>
      </c>
      <c r="L73" s="7"/>
      <c r="M73" s="8"/>
      <c r="N73" s="163">
        <f t="shared" si="0"/>
        <v>0</v>
      </c>
      <c r="O73" s="163"/>
      <c r="P73" s="163"/>
      <c r="Q73" s="163"/>
      <c r="R73" s="164">
        <v>0</v>
      </c>
      <c r="S73" s="162">
        <f t="shared" si="1"/>
        <v>0</v>
      </c>
      <c r="T73" s="164">
        <v>0</v>
      </c>
      <c r="U73" s="162">
        <f t="shared" si="2"/>
        <v>0</v>
      </c>
      <c r="V73" s="124"/>
    </row>
    <row r="74" spans="2:22" s="32" customFormat="1" ht="26.25" customHeight="1" x14ac:dyDescent="0.25">
      <c r="B74" s="123"/>
      <c r="C74" s="157">
        <v>29</v>
      </c>
      <c r="D74" s="157" t="s">
        <v>40</v>
      </c>
      <c r="E74" s="158" t="s">
        <v>97</v>
      </c>
      <c r="F74" s="159" t="s">
        <v>98</v>
      </c>
      <c r="G74" s="166"/>
      <c r="H74" s="166"/>
      <c r="I74" s="166"/>
      <c r="J74" s="161" t="s">
        <v>41</v>
      </c>
      <c r="K74" s="162">
        <v>85</v>
      </c>
      <c r="L74" s="7"/>
      <c r="M74" s="8"/>
      <c r="N74" s="163">
        <f t="shared" si="0"/>
        <v>0</v>
      </c>
      <c r="O74" s="163"/>
      <c r="P74" s="163"/>
      <c r="Q74" s="163"/>
      <c r="R74" s="164">
        <v>0</v>
      </c>
      <c r="S74" s="162">
        <f t="shared" si="1"/>
        <v>0</v>
      </c>
      <c r="T74" s="164">
        <v>0</v>
      </c>
      <c r="U74" s="162">
        <f t="shared" si="2"/>
        <v>0</v>
      </c>
      <c r="V74" s="124"/>
    </row>
    <row r="75" spans="2:22" s="32" customFormat="1" ht="26.25" customHeight="1" x14ac:dyDescent="0.25">
      <c r="B75" s="123"/>
      <c r="C75" s="157">
        <v>27</v>
      </c>
      <c r="D75" s="157" t="s">
        <v>40</v>
      </c>
      <c r="E75" s="158" t="s">
        <v>78</v>
      </c>
      <c r="F75" s="159" t="s">
        <v>96</v>
      </c>
      <c r="G75" s="160"/>
      <c r="H75" s="160"/>
      <c r="I75" s="160"/>
      <c r="J75" s="161" t="s">
        <v>41</v>
      </c>
      <c r="K75" s="162">
        <v>85</v>
      </c>
      <c r="L75" s="7"/>
      <c r="M75" s="8"/>
      <c r="N75" s="163">
        <f t="shared" si="0"/>
        <v>0</v>
      </c>
      <c r="O75" s="163"/>
      <c r="P75" s="163"/>
      <c r="Q75" s="163"/>
      <c r="R75" s="164">
        <v>0</v>
      </c>
      <c r="S75" s="162">
        <f t="shared" si="1"/>
        <v>0</v>
      </c>
      <c r="T75" s="164">
        <v>0</v>
      </c>
      <c r="U75" s="162">
        <f t="shared" si="2"/>
        <v>0</v>
      </c>
      <c r="V75" s="124"/>
    </row>
    <row r="76" spans="2:22" s="32" customFormat="1" ht="26.25" customHeight="1" x14ac:dyDescent="0.25">
      <c r="B76" s="123"/>
      <c r="C76" s="157">
        <v>27</v>
      </c>
      <c r="D76" s="157" t="s">
        <v>40</v>
      </c>
      <c r="E76" s="165"/>
      <c r="F76" s="159" t="s">
        <v>103</v>
      </c>
      <c r="G76" s="166"/>
      <c r="H76" s="166"/>
      <c r="I76" s="166"/>
      <c r="J76" s="161" t="s">
        <v>52</v>
      </c>
      <c r="K76" s="162">
        <v>1</v>
      </c>
      <c r="L76" s="7"/>
      <c r="M76" s="8"/>
      <c r="N76" s="163">
        <f t="shared" si="0"/>
        <v>0</v>
      </c>
      <c r="O76" s="163"/>
      <c r="P76" s="163"/>
      <c r="Q76" s="163"/>
      <c r="R76" s="164">
        <v>0</v>
      </c>
      <c r="S76" s="162">
        <f t="shared" si="1"/>
        <v>0</v>
      </c>
      <c r="T76" s="164">
        <v>0</v>
      </c>
      <c r="U76" s="162">
        <f t="shared" si="2"/>
        <v>0</v>
      </c>
      <c r="V76" s="124"/>
    </row>
    <row r="77" spans="2:22" s="32" customFormat="1" ht="26.25" customHeight="1" x14ac:dyDescent="0.25">
      <c r="B77" s="123"/>
      <c r="C77" s="157">
        <v>27</v>
      </c>
      <c r="D77" s="157" t="s">
        <v>40</v>
      </c>
      <c r="E77" s="165"/>
      <c r="F77" s="159" t="s">
        <v>106</v>
      </c>
      <c r="G77" s="166"/>
      <c r="H77" s="166"/>
      <c r="I77" s="166"/>
      <c r="J77" s="161" t="s">
        <v>52</v>
      </c>
      <c r="K77" s="162">
        <v>1</v>
      </c>
      <c r="L77" s="7"/>
      <c r="M77" s="8"/>
      <c r="N77" s="163">
        <f t="shared" si="0"/>
        <v>0</v>
      </c>
      <c r="O77" s="163"/>
      <c r="P77" s="163"/>
      <c r="Q77" s="163"/>
      <c r="R77" s="164">
        <v>0</v>
      </c>
      <c r="S77" s="162">
        <f t="shared" si="1"/>
        <v>0</v>
      </c>
      <c r="T77" s="164">
        <v>0</v>
      </c>
      <c r="U77" s="162">
        <f t="shared" si="2"/>
        <v>0</v>
      </c>
      <c r="V77" s="124"/>
    </row>
    <row r="78" spans="2:22" s="32" customFormat="1" ht="26.25" customHeight="1" x14ac:dyDescent="0.25">
      <c r="B78" s="123"/>
      <c r="C78" s="167">
        <v>27</v>
      </c>
      <c r="D78" s="167" t="s">
        <v>40</v>
      </c>
      <c r="E78" s="168"/>
      <c r="F78" s="169" t="s">
        <v>105</v>
      </c>
      <c r="G78" s="170"/>
      <c r="H78" s="170"/>
      <c r="I78" s="170"/>
      <c r="J78" s="171" t="s">
        <v>49</v>
      </c>
      <c r="K78" s="172">
        <v>18</v>
      </c>
      <c r="L78" s="3"/>
      <c r="M78" s="4"/>
      <c r="N78" s="173">
        <f t="shared" si="0"/>
        <v>0</v>
      </c>
      <c r="O78" s="173"/>
      <c r="P78" s="173"/>
      <c r="Q78" s="173"/>
      <c r="R78" s="174">
        <v>0</v>
      </c>
      <c r="S78" s="172">
        <f t="shared" si="1"/>
        <v>0</v>
      </c>
      <c r="T78" s="174">
        <v>0</v>
      </c>
      <c r="U78" s="172">
        <f t="shared" si="2"/>
        <v>0</v>
      </c>
      <c r="V78" s="124"/>
    </row>
    <row r="79" spans="2:22" s="143" customFormat="1" ht="15" x14ac:dyDescent="0.3">
      <c r="B79" s="142"/>
      <c r="D79" s="13" t="s">
        <v>118</v>
      </c>
      <c r="E79" s="13"/>
      <c r="F79" s="13"/>
      <c r="G79" s="13"/>
      <c r="H79" s="13"/>
      <c r="I79" s="13"/>
      <c r="J79" s="13"/>
      <c r="K79" s="144"/>
      <c r="L79" s="16"/>
      <c r="M79" s="16"/>
      <c r="N79" s="145">
        <f>SUM(N80:Q110)</f>
        <v>0</v>
      </c>
      <c r="O79" s="146"/>
      <c r="P79" s="146"/>
      <c r="Q79" s="146"/>
      <c r="S79" s="147">
        <f>SUM(S80:S110)</f>
        <v>14.4079</v>
      </c>
      <c r="U79" s="147">
        <f>SUM(U80:U110)</f>
        <v>30.1</v>
      </c>
      <c r="V79" s="148"/>
    </row>
    <row r="80" spans="2:22" s="32" customFormat="1" x14ac:dyDescent="0.25">
      <c r="B80" s="123"/>
      <c r="C80" s="149"/>
      <c r="D80" s="149" t="s">
        <v>40</v>
      </c>
      <c r="E80" s="175" t="s">
        <v>107</v>
      </c>
      <c r="F80" s="151" t="s">
        <v>108</v>
      </c>
      <c r="G80" s="152"/>
      <c r="H80" s="152"/>
      <c r="I80" s="152"/>
      <c r="J80" s="176" t="s">
        <v>42</v>
      </c>
      <c r="K80" s="154">
        <f>K83</f>
        <v>44</v>
      </c>
      <c r="L80" s="5"/>
      <c r="M80" s="6"/>
      <c r="N80" s="155">
        <f>ROUND(L80*K80,2)</f>
        <v>0</v>
      </c>
      <c r="O80" s="155"/>
      <c r="P80" s="155"/>
      <c r="Q80" s="155"/>
      <c r="R80" s="156">
        <v>0</v>
      </c>
      <c r="S80" s="154">
        <f>R80*K80</f>
        <v>0</v>
      </c>
      <c r="T80" s="156">
        <v>0.115</v>
      </c>
      <c r="U80" s="154">
        <f>T80*K80</f>
        <v>5.0600000000000005</v>
      </c>
      <c r="V80" s="124"/>
    </row>
    <row r="81" spans="2:26" s="32" customFormat="1" x14ac:dyDescent="0.25">
      <c r="B81" s="123"/>
      <c r="C81" s="167"/>
      <c r="D81" s="167" t="s">
        <v>40</v>
      </c>
      <c r="E81" s="177" t="s">
        <v>116</v>
      </c>
      <c r="F81" s="178" t="s">
        <v>117</v>
      </c>
      <c r="G81" s="170"/>
      <c r="H81" s="170"/>
      <c r="I81" s="170"/>
      <c r="J81" s="171" t="s">
        <v>41</v>
      </c>
      <c r="K81" s="172">
        <f>K80*0.2</f>
        <v>8.8000000000000007</v>
      </c>
      <c r="L81" s="3"/>
      <c r="M81" s="4"/>
      <c r="N81" s="173">
        <f>ROUND(L81*K81,2)</f>
        <v>0</v>
      </c>
      <c r="O81" s="173"/>
      <c r="P81" s="173"/>
      <c r="Q81" s="173"/>
      <c r="R81" s="174">
        <v>0</v>
      </c>
      <c r="S81" s="172">
        <f>R81*K81</f>
        <v>0</v>
      </c>
      <c r="T81" s="174">
        <v>0</v>
      </c>
      <c r="U81" s="172">
        <f>T81*K81</f>
        <v>0</v>
      </c>
      <c r="V81" s="179"/>
      <c r="W81" s="180"/>
      <c r="X81" s="180"/>
      <c r="Y81" s="180"/>
    </row>
    <row r="82" spans="2:26" s="32" customFormat="1" x14ac:dyDescent="0.25">
      <c r="B82" s="123"/>
      <c r="C82" s="181"/>
      <c r="D82" s="181"/>
      <c r="E82" s="182" t="s">
        <v>54</v>
      </c>
      <c r="F82" s="183" t="s">
        <v>130</v>
      </c>
      <c r="G82" s="184"/>
      <c r="H82" s="184"/>
      <c r="I82" s="184"/>
      <c r="J82" s="184"/>
      <c r="K82" s="185">
        <f>22*2</f>
        <v>44</v>
      </c>
      <c r="L82" s="1"/>
      <c r="M82" s="2"/>
      <c r="N82" s="186"/>
      <c r="O82" s="186"/>
      <c r="P82" s="186"/>
      <c r="Q82" s="186"/>
      <c r="R82" s="187"/>
      <c r="S82" s="48"/>
      <c r="T82" s="187"/>
      <c r="U82" s="48"/>
      <c r="V82" s="179"/>
      <c r="W82" s="180"/>
      <c r="X82" s="48"/>
      <c r="Y82" s="180"/>
    </row>
    <row r="83" spans="2:26" s="32" customFormat="1" x14ac:dyDescent="0.25">
      <c r="B83" s="123"/>
      <c r="C83" s="181"/>
      <c r="D83" s="181"/>
      <c r="E83" s="188"/>
      <c r="F83" s="189"/>
      <c r="G83" s="190"/>
      <c r="H83" s="190"/>
      <c r="I83" s="190"/>
      <c r="J83" s="191"/>
      <c r="K83" s="192">
        <f>SUM(K82:K82)</f>
        <v>44</v>
      </c>
      <c r="L83" s="1"/>
      <c r="M83" s="2"/>
      <c r="N83" s="186"/>
      <c r="O83" s="186"/>
      <c r="P83" s="186"/>
      <c r="Q83" s="186"/>
      <c r="R83" s="187"/>
      <c r="S83" s="48"/>
      <c r="T83" s="187"/>
      <c r="U83" s="48"/>
      <c r="V83" s="179"/>
      <c r="W83" s="180"/>
      <c r="X83" s="48"/>
      <c r="Y83" s="180"/>
    </row>
    <row r="84" spans="2:26" s="32" customFormat="1" x14ac:dyDescent="0.25">
      <c r="B84" s="123"/>
      <c r="C84" s="149"/>
      <c r="D84" s="149" t="s">
        <v>40</v>
      </c>
      <c r="E84" s="175" t="s">
        <v>77</v>
      </c>
      <c r="F84" s="193" t="s">
        <v>109</v>
      </c>
      <c r="G84" s="194"/>
      <c r="H84" s="194"/>
      <c r="I84" s="194"/>
      <c r="J84" s="176" t="s">
        <v>42</v>
      </c>
      <c r="K84" s="154">
        <f>K87</f>
        <v>26.5</v>
      </c>
      <c r="L84" s="5"/>
      <c r="M84" s="6"/>
      <c r="N84" s="155">
        <f>ROUND(L84*K84,2)</f>
        <v>0</v>
      </c>
      <c r="O84" s="155"/>
      <c r="P84" s="155"/>
      <c r="Q84" s="155"/>
      <c r="R84" s="156">
        <v>0</v>
      </c>
      <c r="S84" s="154">
        <f>R84*K84</f>
        <v>0</v>
      </c>
      <c r="T84" s="156">
        <v>0.27</v>
      </c>
      <c r="U84" s="154">
        <f>T84*K84</f>
        <v>7.1550000000000002</v>
      </c>
      <c r="V84" s="124"/>
    </row>
    <row r="85" spans="2:26" s="32" customFormat="1" x14ac:dyDescent="0.25">
      <c r="B85" s="123"/>
      <c r="C85" s="167"/>
      <c r="D85" s="167" t="s">
        <v>40</v>
      </c>
      <c r="E85" s="177" t="s">
        <v>114</v>
      </c>
      <c r="F85" s="178" t="s">
        <v>115</v>
      </c>
      <c r="G85" s="178"/>
      <c r="H85" s="178"/>
      <c r="I85" s="178"/>
      <c r="J85" s="171" t="s">
        <v>48</v>
      </c>
      <c r="K85" s="172">
        <f>K84</f>
        <v>26.5</v>
      </c>
      <c r="L85" s="3"/>
      <c r="M85" s="3"/>
      <c r="N85" s="173">
        <f t="shared" ref="N85" si="3">ROUND(L85*K85,2)</f>
        <v>0</v>
      </c>
      <c r="O85" s="173"/>
      <c r="P85" s="173"/>
      <c r="Q85" s="173"/>
      <c r="R85" s="174">
        <v>0</v>
      </c>
      <c r="S85" s="172">
        <f t="shared" ref="S85" si="4">R85*K85</f>
        <v>0</v>
      </c>
      <c r="T85" s="174">
        <v>0</v>
      </c>
      <c r="U85" s="172">
        <f t="shared" ref="U85" si="5">T85*K85</f>
        <v>0</v>
      </c>
      <c r="V85" s="179"/>
      <c r="W85" s="180"/>
      <c r="X85" s="180"/>
      <c r="Y85" s="180"/>
    </row>
    <row r="86" spans="2:26" s="32" customFormat="1" x14ac:dyDescent="0.25">
      <c r="B86" s="123"/>
      <c r="C86" s="181"/>
      <c r="D86" s="181"/>
      <c r="E86" s="182" t="s">
        <v>125</v>
      </c>
      <c r="F86" s="183" t="s">
        <v>137</v>
      </c>
      <c r="G86" s="184"/>
      <c r="H86" s="184"/>
      <c r="I86" s="184"/>
      <c r="J86" s="184"/>
      <c r="K86" s="185">
        <v>26.5</v>
      </c>
      <c r="L86" s="1"/>
      <c r="M86" s="2"/>
      <c r="N86" s="186"/>
      <c r="O86" s="186"/>
      <c r="P86" s="186"/>
      <c r="Q86" s="186"/>
      <c r="R86" s="187"/>
      <c r="S86" s="48"/>
      <c r="T86" s="187"/>
      <c r="U86" s="48"/>
      <c r="V86" s="179"/>
      <c r="W86" s="180"/>
      <c r="X86" s="48"/>
      <c r="Y86" s="180"/>
    </row>
    <row r="87" spans="2:26" s="32" customFormat="1" x14ac:dyDescent="0.25">
      <c r="B87" s="123"/>
      <c r="C87" s="181"/>
      <c r="D87" s="181"/>
      <c r="E87" s="188"/>
      <c r="F87" s="189"/>
      <c r="G87" s="190"/>
      <c r="H87" s="190"/>
      <c r="I87" s="190"/>
      <c r="J87" s="191"/>
      <c r="K87" s="192">
        <f>SUM(K86:K86)</f>
        <v>26.5</v>
      </c>
      <c r="L87" s="1"/>
      <c r="M87" s="2"/>
      <c r="N87" s="186"/>
      <c r="O87" s="186"/>
      <c r="P87" s="186"/>
      <c r="Q87" s="186"/>
      <c r="R87" s="187"/>
      <c r="S87" s="48"/>
      <c r="T87" s="187"/>
      <c r="U87" s="48"/>
      <c r="V87" s="179"/>
      <c r="W87" s="180"/>
      <c r="X87" s="48"/>
      <c r="Y87" s="180"/>
    </row>
    <row r="88" spans="2:26" s="32" customFormat="1" x14ac:dyDescent="0.25">
      <c r="B88" s="123"/>
      <c r="C88" s="149"/>
      <c r="D88" s="149" t="s">
        <v>40</v>
      </c>
      <c r="E88" s="175" t="s">
        <v>110</v>
      </c>
      <c r="F88" s="151" t="s">
        <v>111</v>
      </c>
      <c r="G88" s="194"/>
      <c r="H88" s="194"/>
      <c r="I88" s="194"/>
      <c r="J88" s="153" t="s">
        <v>41</v>
      </c>
      <c r="K88" s="154">
        <f>K91</f>
        <v>21.5</v>
      </c>
      <c r="L88" s="5"/>
      <c r="M88" s="6"/>
      <c r="N88" s="155">
        <f>ROUND(L88*K88,2)</f>
        <v>0</v>
      </c>
      <c r="O88" s="155"/>
      <c r="P88" s="155"/>
      <c r="Q88" s="155"/>
      <c r="R88" s="156">
        <v>0</v>
      </c>
      <c r="S88" s="154">
        <f>R88*K88</f>
        <v>0</v>
      </c>
      <c r="T88" s="156">
        <v>0.2</v>
      </c>
      <c r="U88" s="154">
        <f>T88*K88</f>
        <v>4.3</v>
      </c>
      <c r="V88" s="179"/>
      <c r="W88" s="180"/>
      <c r="X88" s="180"/>
      <c r="Y88" s="180"/>
    </row>
    <row r="89" spans="2:26" s="32" customFormat="1" x14ac:dyDescent="0.25">
      <c r="B89" s="123"/>
      <c r="C89" s="167"/>
      <c r="D89" s="167" t="s">
        <v>40</v>
      </c>
      <c r="E89" s="177" t="s">
        <v>112</v>
      </c>
      <c r="F89" s="178" t="s">
        <v>113</v>
      </c>
      <c r="G89" s="178"/>
      <c r="H89" s="178"/>
      <c r="I89" s="178"/>
      <c r="J89" s="171" t="s">
        <v>41</v>
      </c>
      <c r="K89" s="172">
        <f>K88</f>
        <v>21.5</v>
      </c>
      <c r="L89" s="3"/>
      <c r="M89" s="3"/>
      <c r="N89" s="173">
        <f>ROUND(L89*K89,2)</f>
        <v>0</v>
      </c>
      <c r="O89" s="173"/>
      <c r="P89" s="173"/>
      <c r="Q89" s="173"/>
      <c r="R89" s="174">
        <v>0</v>
      </c>
      <c r="S89" s="172">
        <f>R89*K89</f>
        <v>0</v>
      </c>
      <c r="T89" s="174">
        <v>0</v>
      </c>
      <c r="U89" s="172">
        <f>T89*K89</f>
        <v>0</v>
      </c>
      <c r="V89" s="179"/>
      <c r="W89" s="180"/>
      <c r="X89" s="180"/>
      <c r="Y89" s="180"/>
    </row>
    <row r="90" spans="2:26" s="32" customFormat="1" x14ac:dyDescent="0.25">
      <c r="B90" s="123"/>
      <c r="C90" s="181"/>
      <c r="D90" s="181"/>
      <c r="E90" s="182" t="s">
        <v>126</v>
      </c>
      <c r="F90" s="183" t="s">
        <v>145</v>
      </c>
      <c r="G90" s="184"/>
      <c r="H90" s="184"/>
      <c r="I90" s="184"/>
      <c r="J90" s="184"/>
      <c r="K90" s="185">
        <f>9+12.5</f>
        <v>21.5</v>
      </c>
      <c r="L90" s="1"/>
      <c r="M90" s="2"/>
      <c r="N90" s="186"/>
      <c r="O90" s="186"/>
      <c r="P90" s="186"/>
      <c r="Q90" s="186"/>
      <c r="R90" s="187"/>
      <c r="S90" s="48"/>
      <c r="T90" s="187"/>
      <c r="U90" s="48"/>
      <c r="V90" s="179"/>
      <c r="W90" s="180"/>
      <c r="X90" s="48"/>
      <c r="Y90" s="180"/>
    </row>
    <row r="91" spans="2:26" s="32" customFormat="1" x14ac:dyDescent="0.25">
      <c r="B91" s="123"/>
      <c r="C91" s="181"/>
      <c r="D91" s="181"/>
      <c r="E91" s="188"/>
      <c r="F91" s="189"/>
      <c r="G91" s="190"/>
      <c r="H91" s="190"/>
      <c r="I91" s="190"/>
      <c r="J91" s="191"/>
      <c r="K91" s="192">
        <f>SUM(K90:K90)</f>
        <v>21.5</v>
      </c>
      <c r="L91" s="1"/>
      <c r="M91" s="2"/>
      <c r="N91" s="186"/>
      <c r="O91" s="186"/>
      <c r="P91" s="186"/>
      <c r="Q91" s="186"/>
      <c r="R91" s="187"/>
      <c r="S91" s="48"/>
      <c r="T91" s="187"/>
      <c r="U91" s="48"/>
      <c r="V91" s="179"/>
      <c r="W91" s="180"/>
      <c r="X91" s="48"/>
      <c r="Y91" s="180"/>
    </row>
    <row r="92" spans="2:26" s="32" customFormat="1" x14ac:dyDescent="0.25">
      <c r="B92" s="123"/>
      <c r="C92" s="195"/>
      <c r="D92" s="195" t="s">
        <v>40</v>
      </c>
      <c r="E92" s="196" t="s">
        <v>75</v>
      </c>
      <c r="F92" s="197" t="s">
        <v>76</v>
      </c>
      <c r="G92" s="197"/>
      <c r="H92" s="197"/>
      <c r="I92" s="197"/>
      <c r="J92" s="198" t="s">
        <v>41</v>
      </c>
      <c r="K92" s="199">
        <f>K94</f>
        <v>9</v>
      </c>
      <c r="L92" s="9"/>
      <c r="M92" s="9"/>
      <c r="N92" s="200">
        <f>ROUND(L92*K92,2)</f>
        <v>0</v>
      </c>
      <c r="O92" s="200"/>
      <c r="P92" s="200"/>
      <c r="Q92" s="200"/>
      <c r="R92" s="201">
        <v>0</v>
      </c>
      <c r="S92" s="199">
        <f>R92*K92</f>
        <v>0</v>
      </c>
      <c r="T92" s="201">
        <v>0.44</v>
      </c>
      <c r="U92" s="199">
        <f>T92*K92</f>
        <v>3.96</v>
      </c>
      <c r="V92" s="124"/>
      <c r="X92" s="202"/>
      <c r="Z92" s="203"/>
    </row>
    <row r="93" spans="2:26" s="32" customFormat="1" x14ac:dyDescent="0.25">
      <c r="B93" s="123"/>
      <c r="C93" s="181"/>
      <c r="D93" s="181"/>
      <c r="E93" s="182" t="s">
        <v>127</v>
      </c>
      <c r="F93" s="183" t="s">
        <v>143</v>
      </c>
      <c r="G93" s="184"/>
      <c r="H93" s="184"/>
      <c r="I93" s="184"/>
      <c r="J93" s="184"/>
      <c r="K93" s="185">
        <v>9</v>
      </c>
      <c r="L93" s="1"/>
      <c r="M93" s="2"/>
      <c r="N93" s="186"/>
      <c r="O93" s="186"/>
      <c r="P93" s="186"/>
      <c r="Q93" s="186"/>
      <c r="R93" s="187"/>
      <c r="S93" s="48"/>
      <c r="T93" s="187"/>
      <c r="U93" s="48"/>
      <c r="V93" s="179"/>
      <c r="W93" s="180"/>
      <c r="X93" s="48"/>
      <c r="Y93" s="180"/>
    </row>
    <row r="94" spans="2:26" s="32" customFormat="1" x14ac:dyDescent="0.25">
      <c r="B94" s="123"/>
      <c r="C94" s="181"/>
      <c r="D94" s="181"/>
      <c r="E94" s="188"/>
      <c r="F94" s="189"/>
      <c r="G94" s="190"/>
      <c r="H94" s="190"/>
      <c r="I94" s="190"/>
      <c r="J94" s="191"/>
      <c r="K94" s="192">
        <f>SUM(K93:K93)</f>
        <v>9</v>
      </c>
      <c r="L94" s="1"/>
      <c r="M94" s="2"/>
      <c r="N94" s="186"/>
      <c r="O94" s="186"/>
      <c r="P94" s="186"/>
      <c r="Q94" s="186"/>
      <c r="R94" s="187"/>
      <c r="S94" s="48"/>
      <c r="T94" s="187"/>
      <c r="U94" s="48"/>
      <c r="V94" s="179"/>
      <c r="W94" s="180"/>
      <c r="X94" s="48"/>
      <c r="Y94" s="180"/>
    </row>
    <row r="95" spans="2:26" s="32" customFormat="1" x14ac:dyDescent="0.25">
      <c r="B95" s="123"/>
      <c r="C95" s="195"/>
      <c r="D95" s="195" t="s">
        <v>40</v>
      </c>
      <c r="E95" s="196" t="s">
        <v>119</v>
      </c>
      <c r="F95" s="197" t="s">
        <v>120</v>
      </c>
      <c r="G95" s="197"/>
      <c r="H95" s="197"/>
      <c r="I95" s="197"/>
      <c r="J95" s="198" t="s">
        <v>41</v>
      </c>
      <c r="K95" s="199">
        <f>K97</f>
        <v>12.5</v>
      </c>
      <c r="L95" s="9"/>
      <c r="M95" s="9"/>
      <c r="N95" s="200">
        <f>ROUND(L95*K95,2)</f>
        <v>0</v>
      </c>
      <c r="O95" s="200"/>
      <c r="P95" s="200"/>
      <c r="Q95" s="200"/>
      <c r="R95" s="201">
        <v>0</v>
      </c>
      <c r="S95" s="199">
        <f>R95*K95</f>
        <v>0</v>
      </c>
      <c r="T95" s="201">
        <v>0.77</v>
      </c>
      <c r="U95" s="199">
        <f>T95*K95</f>
        <v>9.625</v>
      </c>
      <c r="V95" s="124"/>
      <c r="X95" s="202"/>
      <c r="Z95" s="203"/>
    </row>
    <row r="96" spans="2:26" s="32" customFormat="1" x14ac:dyDescent="0.25">
      <c r="B96" s="123"/>
      <c r="C96" s="181"/>
      <c r="D96" s="181"/>
      <c r="E96" s="182" t="s">
        <v>128</v>
      </c>
      <c r="F96" s="183" t="s">
        <v>144</v>
      </c>
      <c r="G96" s="184"/>
      <c r="H96" s="184"/>
      <c r="I96" s="184"/>
      <c r="J96" s="184"/>
      <c r="K96" s="185">
        <v>12.5</v>
      </c>
      <c r="L96" s="1"/>
      <c r="M96" s="2"/>
      <c r="N96" s="186"/>
      <c r="O96" s="186"/>
      <c r="P96" s="186"/>
      <c r="Q96" s="186"/>
      <c r="R96" s="187"/>
      <c r="S96" s="48"/>
      <c r="T96" s="187"/>
      <c r="U96" s="48"/>
      <c r="V96" s="179"/>
      <c r="W96" s="180"/>
      <c r="X96" s="48"/>
      <c r="Y96" s="180"/>
    </row>
    <row r="97" spans="2:29" s="32" customFormat="1" x14ac:dyDescent="0.25">
      <c r="B97" s="123"/>
      <c r="C97" s="181"/>
      <c r="D97" s="181"/>
      <c r="E97" s="188"/>
      <c r="F97" s="189"/>
      <c r="G97" s="190"/>
      <c r="H97" s="190"/>
      <c r="I97" s="190"/>
      <c r="J97" s="191"/>
      <c r="K97" s="192">
        <f>SUM(K96:K96)</f>
        <v>12.5</v>
      </c>
      <c r="L97" s="1"/>
      <c r="M97" s="2"/>
      <c r="N97" s="186"/>
      <c r="O97" s="186"/>
      <c r="P97" s="186"/>
      <c r="Q97" s="186"/>
      <c r="R97" s="187"/>
      <c r="S97" s="48"/>
      <c r="T97" s="187"/>
      <c r="U97" s="48"/>
      <c r="V97" s="179"/>
      <c r="W97" s="180"/>
      <c r="X97" s="48"/>
      <c r="Y97" s="180"/>
    </row>
    <row r="98" spans="2:29" s="32" customFormat="1" x14ac:dyDescent="0.25">
      <c r="B98" s="123"/>
      <c r="C98" s="149"/>
      <c r="D98" s="149" t="s">
        <v>40</v>
      </c>
      <c r="E98" s="175" t="s">
        <v>86</v>
      </c>
      <c r="F98" s="193" t="s">
        <v>87</v>
      </c>
      <c r="G98" s="194"/>
      <c r="H98" s="194"/>
      <c r="I98" s="194"/>
      <c r="J98" s="176" t="s">
        <v>44</v>
      </c>
      <c r="K98" s="154">
        <f>K100</f>
        <v>13.585000000000001</v>
      </c>
      <c r="L98" s="5"/>
      <c r="M98" s="5"/>
      <c r="N98" s="155">
        <f t="shared" ref="N98:N101" si="6">ROUND(L98*K98,2)</f>
        <v>0</v>
      </c>
      <c r="O98" s="155"/>
      <c r="P98" s="155"/>
      <c r="Q98" s="155"/>
      <c r="R98" s="156">
        <v>0</v>
      </c>
      <c r="S98" s="154">
        <f t="shared" ref="S98:S101" si="7">R98*K98</f>
        <v>0</v>
      </c>
      <c r="T98" s="156">
        <v>0</v>
      </c>
      <c r="U98" s="154">
        <f t="shared" ref="U98:U101" si="8">T98*K98</f>
        <v>0</v>
      </c>
      <c r="V98" s="124"/>
    </row>
    <row r="99" spans="2:29" s="32" customFormat="1" x14ac:dyDescent="0.25">
      <c r="B99" s="123"/>
      <c r="C99" s="157"/>
      <c r="D99" s="157" t="s">
        <v>40</v>
      </c>
      <c r="E99" s="158" t="s">
        <v>88</v>
      </c>
      <c r="F99" s="204" t="s">
        <v>89</v>
      </c>
      <c r="G99" s="166"/>
      <c r="H99" s="166"/>
      <c r="I99" s="166"/>
      <c r="J99" s="205" t="s">
        <v>44</v>
      </c>
      <c r="K99" s="162">
        <f>K98*21</f>
        <v>285.28500000000003</v>
      </c>
      <c r="L99" s="7"/>
      <c r="M99" s="7"/>
      <c r="N99" s="163">
        <f t="shared" si="6"/>
        <v>0</v>
      </c>
      <c r="O99" s="163"/>
      <c r="P99" s="163"/>
      <c r="Q99" s="163"/>
      <c r="R99" s="164">
        <v>0</v>
      </c>
      <c r="S99" s="162">
        <f t="shared" si="7"/>
        <v>0</v>
      </c>
      <c r="T99" s="164">
        <v>0</v>
      </c>
      <c r="U99" s="162">
        <f t="shared" si="8"/>
        <v>0</v>
      </c>
      <c r="V99" s="124"/>
    </row>
    <row r="100" spans="2:29" s="32" customFormat="1" x14ac:dyDescent="0.25">
      <c r="B100" s="123"/>
      <c r="C100" s="157"/>
      <c r="D100" s="157" t="s">
        <v>40</v>
      </c>
      <c r="E100" s="158" t="s">
        <v>90</v>
      </c>
      <c r="F100" s="204" t="s">
        <v>91</v>
      </c>
      <c r="G100" s="166"/>
      <c r="H100" s="166"/>
      <c r="I100" s="166"/>
      <c r="J100" s="205" t="s">
        <v>44</v>
      </c>
      <c r="K100" s="162">
        <f>SUM(K101:K101)</f>
        <v>13.585000000000001</v>
      </c>
      <c r="L100" s="7"/>
      <c r="M100" s="7"/>
      <c r="N100" s="163">
        <f t="shared" si="6"/>
        <v>0</v>
      </c>
      <c r="O100" s="163"/>
      <c r="P100" s="163"/>
      <c r="Q100" s="163"/>
      <c r="R100" s="164">
        <v>0</v>
      </c>
      <c r="S100" s="162">
        <f t="shared" si="7"/>
        <v>0</v>
      </c>
      <c r="T100" s="164">
        <v>0</v>
      </c>
      <c r="U100" s="162">
        <f t="shared" si="8"/>
        <v>0</v>
      </c>
      <c r="V100" s="124"/>
      <c r="X100" s="202"/>
      <c r="Z100" s="187"/>
    </row>
    <row r="101" spans="2:29" s="32" customFormat="1" x14ac:dyDescent="0.25">
      <c r="B101" s="123"/>
      <c r="C101" s="157"/>
      <c r="D101" s="157" t="s">
        <v>40</v>
      </c>
      <c r="E101" s="165"/>
      <c r="F101" s="159" t="s">
        <v>45</v>
      </c>
      <c r="G101" s="166"/>
      <c r="H101" s="166"/>
      <c r="I101" s="166"/>
      <c r="J101" s="161" t="s">
        <v>44</v>
      </c>
      <c r="K101" s="162">
        <f>U92+U95</f>
        <v>13.585000000000001</v>
      </c>
      <c r="L101" s="7"/>
      <c r="M101" s="7"/>
      <c r="N101" s="163">
        <f t="shared" si="6"/>
        <v>0</v>
      </c>
      <c r="O101" s="163"/>
      <c r="P101" s="163"/>
      <c r="Q101" s="163"/>
      <c r="R101" s="164">
        <v>0</v>
      </c>
      <c r="S101" s="162">
        <f t="shared" si="7"/>
        <v>0</v>
      </c>
      <c r="T101" s="164">
        <v>0</v>
      </c>
      <c r="U101" s="162">
        <f t="shared" si="8"/>
        <v>0</v>
      </c>
      <c r="V101" s="124"/>
      <c r="X101" s="202"/>
    </row>
    <row r="102" spans="2:29" s="32" customFormat="1" ht="13.5" customHeight="1" x14ac:dyDescent="0.25">
      <c r="B102" s="123"/>
      <c r="C102" s="157"/>
      <c r="D102" s="157" t="s">
        <v>40</v>
      </c>
      <c r="E102" s="158" t="s">
        <v>59</v>
      </c>
      <c r="F102" s="159" t="s">
        <v>60</v>
      </c>
      <c r="G102" s="166"/>
      <c r="H102" s="166"/>
      <c r="I102" s="166"/>
      <c r="J102" s="161" t="s">
        <v>41</v>
      </c>
      <c r="K102" s="162">
        <f>K108</f>
        <v>26</v>
      </c>
      <c r="L102" s="7"/>
      <c r="M102" s="8"/>
      <c r="N102" s="163">
        <f>ROUND(L102*K102,2)</f>
        <v>0</v>
      </c>
      <c r="O102" s="163"/>
      <c r="P102" s="163"/>
      <c r="Q102" s="163"/>
      <c r="R102" s="164">
        <v>0.28799999999999998</v>
      </c>
      <c r="S102" s="162">
        <f>R102*K102</f>
        <v>7.4879999999999995</v>
      </c>
      <c r="T102" s="164">
        <v>0</v>
      </c>
      <c r="U102" s="162">
        <f>T102*K102</f>
        <v>0</v>
      </c>
      <c r="V102" s="124"/>
      <c r="X102" s="206"/>
      <c r="Z102" s="203"/>
    </row>
    <row r="103" spans="2:29" s="32" customFormat="1" x14ac:dyDescent="0.25">
      <c r="B103" s="123"/>
      <c r="C103" s="157"/>
      <c r="D103" s="157" t="s">
        <v>40</v>
      </c>
      <c r="E103" s="158" t="s">
        <v>63</v>
      </c>
      <c r="F103" s="159" t="s">
        <v>64</v>
      </c>
      <c r="G103" s="166"/>
      <c r="H103" s="166"/>
      <c r="I103" s="166"/>
      <c r="J103" s="161" t="s">
        <v>41</v>
      </c>
      <c r="K103" s="162">
        <f>K102</f>
        <v>26</v>
      </c>
      <c r="L103" s="7"/>
      <c r="M103" s="8"/>
      <c r="N103" s="163">
        <f>ROUND(L103*K103,2)</f>
        <v>0</v>
      </c>
      <c r="O103" s="163"/>
      <c r="P103" s="163"/>
      <c r="Q103" s="163"/>
      <c r="R103" s="164">
        <v>4.0000000000000001E-3</v>
      </c>
      <c r="S103" s="162">
        <f>R103*K103</f>
        <v>0.10400000000000001</v>
      </c>
      <c r="T103" s="164">
        <v>0</v>
      </c>
      <c r="U103" s="162">
        <f>T103*K103</f>
        <v>0</v>
      </c>
      <c r="V103" s="124"/>
      <c r="X103" s="207"/>
      <c r="Z103" s="203"/>
    </row>
    <row r="104" spans="2:29" s="32" customFormat="1" x14ac:dyDescent="0.25">
      <c r="B104" s="123"/>
      <c r="C104" s="157"/>
      <c r="D104" s="157" t="s">
        <v>40</v>
      </c>
      <c r="E104" s="158" t="s">
        <v>67</v>
      </c>
      <c r="F104" s="159" t="s">
        <v>68</v>
      </c>
      <c r="G104" s="166"/>
      <c r="H104" s="166"/>
      <c r="I104" s="166"/>
      <c r="J104" s="161" t="s">
        <v>41</v>
      </c>
      <c r="K104" s="162">
        <f>K103</f>
        <v>26</v>
      </c>
      <c r="L104" s="7"/>
      <c r="M104" s="8"/>
      <c r="N104" s="163">
        <f>ROUND(L104*K104,2)</f>
        <v>0</v>
      </c>
      <c r="O104" s="163"/>
      <c r="P104" s="163"/>
      <c r="Q104" s="163"/>
      <c r="R104" s="164">
        <v>0.13188</v>
      </c>
      <c r="S104" s="162">
        <f>R104*K104</f>
        <v>3.4288799999999999</v>
      </c>
      <c r="T104" s="164">
        <v>0</v>
      </c>
      <c r="U104" s="162">
        <f>T104*K104</f>
        <v>0</v>
      </c>
      <c r="V104" s="124"/>
      <c r="X104" s="207"/>
      <c r="Z104" s="203"/>
      <c r="AA104" s="203"/>
    </row>
    <row r="105" spans="2:29" s="32" customFormat="1" x14ac:dyDescent="0.25">
      <c r="B105" s="123"/>
      <c r="C105" s="157"/>
      <c r="D105" s="157" t="s">
        <v>40</v>
      </c>
      <c r="E105" s="158" t="s">
        <v>65</v>
      </c>
      <c r="F105" s="159" t="s">
        <v>66</v>
      </c>
      <c r="G105" s="166"/>
      <c r="H105" s="166"/>
      <c r="I105" s="166"/>
      <c r="J105" s="161" t="s">
        <v>41</v>
      </c>
      <c r="K105" s="162">
        <f>K104</f>
        <v>26</v>
      </c>
      <c r="L105" s="7"/>
      <c r="M105" s="8"/>
      <c r="N105" s="163">
        <f>ROUND(L105*K105,2)</f>
        <v>0</v>
      </c>
      <c r="O105" s="163"/>
      <c r="P105" s="163"/>
      <c r="Q105" s="163"/>
      <c r="R105" s="164">
        <v>6.0999999999999997E-4</v>
      </c>
      <c r="S105" s="162">
        <f>R105*K105</f>
        <v>1.5859999999999999E-2</v>
      </c>
      <c r="T105" s="164">
        <v>0</v>
      </c>
      <c r="U105" s="162">
        <f>T105*K105</f>
        <v>0</v>
      </c>
      <c r="V105" s="124"/>
      <c r="X105" s="207"/>
      <c r="Z105" s="203"/>
      <c r="AA105" s="203"/>
    </row>
    <row r="106" spans="2:29" s="32" customFormat="1" x14ac:dyDescent="0.25">
      <c r="B106" s="123"/>
      <c r="C106" s="167"/>
      <c r="D106" s="167" t="s">
        <v>40</v>
      </c>
      <c r="E106" s="177" t="s">
        <v>69</v>
      </c>
      <c r="F106" s="178" t="s">
        <v>70</v>
      </c>
      <c r="G106" s="170"/>
      <c r="H106" s="170"/>
      <c r="I106" s="170"/>
      <c r="J106" s="171" t="s">
        <v>41</v>
      </c>
      <c r="K106" s="172">
        <f>K105</f>
        <v>26</v>
      </c>
      <c r="L106" s="3"/>
      <c r="M106" s="4"/>
      <c r="N106" s="173">
        <f>ROUND(L106*K106,2)</f>
        <v>0</v>
      </c>
      <c r="O106" s="173"/>
      <c r="P106" s="173"/>
      <c r="Q106" s="173"/>
      <c r="R106" s="174">
        <v>0.12966</v>
      </c>
      <c r="S106" s="172">
        <f>R106*K106</f>
        <v>3.3711599999999997</v>
      </c>
      <c r="T106" s="174">
        <v>0</v>
      </c>
      <c r="U106" s="172">
        <f>T106*K106</f>
        <v>0</v>
      </c>
      <c r="V106" s="124"/>
      <c r="X106" s="207"/>
      <c r="Z106" s="203"/>
      <c r="AA106" s="203"/>
    </row>
    <row r="107" spans="2:29" s="32" customFormat="1" x14ac:dyDescent="0.25">
      <c r="B107" s="123"/>
      <c r="C107" s="181"/>
      <c r="D107" s="181"/>
      <c r="E107" s="182" t="s">
        <v>131</v>
      </c>
      <c r="F107" s="183" t="s">
        <v>124</v>
      </c>
      <c r="G107" s="184"/>
      <c r="H107" s="184"/>
      <c r="I107" s="184"/>
      <c r="J107" s="184"/>
      <c r="K107" s="185">
        <v>26</v>
      </c>
      <c r="L107" s="1"/>
      <c r="M107" s="2"/>
      <c r="N107" s="186"/>
      <c r="O107" s="186"/>
      <c r="P107" s="186"/>
      <c r="Q107" s="186"/>
      <c r="R107" s="187"/>
      <c r="S107" s="48"/>
      <c r="T107" s="187"/>
      <c r="U107" s="48"/>
      <c r="V107" s="179"/>
      <c r="W107" s="180"/>
      <c r="X107" s="48"/>
      <c r="Y107" s="180"/>
    </row>
    <row r="108" spans="2:29" s="32" customFormat="1" x14ac:dyDescent="0.25">
      <c r="B108" s="123"/>
      <c r="C108" s="181"/>
      <c r="D108" s="181"/>
      <c r="E108" s="188"/>
      <c r="F108" s="189"/>
      <c r="G108" s="190"/>
      <c r="H108" s="190"/>
      <c r="I108" s="190"/>
      <c r="J108" s="191"/>
      <c r="K108" s="192">
        <f>SUM(K107:K107)</f>
        <v>26</v>
      </c>
      <c r="L108" s="1"/>
      <c r="M108" s="2"/>
      <c r="N108" s="186"/>
      <c r="O108" s="186"/>
      <c r="P108" s="186"/>
      <c r="Q108" s="186"/>
      <c r="R108" s="187"/>
      <c r="S108" s="48"/>
      <c r="T108" s="187"/>
      <c r="U108" s="48"/>
      <c r="V108" s="179"/>
      <c r="W108" s="180"/>
      <c r="X108" s="48"/>
      <c r="Y108" s="180"/>
    </row>
    <row r="109" spans="2:29" s="32" customFormat="1" x14ac:dyDescent="0.25">
      <c r="B109" s="123"/>
      <c r="C109" s="149"/>
      <c r="D109" s="149" t="s">
        <v>40</v>
      </c>
      <c r="E109" s="175" t="s">
        <v>73</v>
      </c>
      <c r="F109" s="193" t="s">
        <v>74</v>
      </c>
      <c r="G109" s="194"/>
      <c r="H109" s="194"/>
      <c r="I109" s="194"/>
      <c r="J109" s="176" t="s">
        <v>44</v>
      </c>
      <c r="K109" s="154">
        <f>S79/2</f>
        <v>7.2039499999999999</v>
      </c>
      <c r="L109" s="5"/>
      <c r="M109" s="6"/>
      <c r="N109" s="155">
        <f>ROUND(L109*K109,2)</f>
        <v>0</v>
      </c>
      <c r="O109" s="155"/>
      <c r="P109" s="155"/>
      <c r="Q109" s="155"/>
      <c r="R109" s="156">
        <v>0</v>
      </c>
      <c r="S109" s="154">
        <v>0</v>
      </c>
      <c r="T109" s="156">
        <v>0</v>
      </c>
      <c r="U109" s="154">
        <v>0</v>
      </c>
      <c r="V109" s="124"/>
      <c r="X109" s="202"/>
      <c r="Z109" s="203"/>
      <c r="AC109" s="202"/>
    </row>
    <row r="110" spans="2:29" s="32" customFormat="1" x14ac:dyDescent="0.25">
      <c r="B110" s="123"/>
      <c r="C110" s="167"/>
      <c r="D110" s="167" t="s">
        <v>40</v>
      </c>
      <c r="E110" s="177" t="s">
        <v>71</v>
      </c>
      <c r="F110" s="208" t="s">
        <v>72</v>
      </c>
      <c r="G110" s="170"/>
      <c r="H110" s="170"/>
      <c r="I110" s="170"/>
      <c r="J110" s="209" t="s">
        <v>44</v>
      </c>
      <c r="K110" s="172">
        <f>K109</f>
        <v>7.2039499999999999</v>
      </c>
      <c r="L110" s="3"/>
      <c r="M110" s="4"/>
      <c r="N110" s="173">
        <f>ROUND(L110*K110,2)</f>
        <v>0</v>
      </c>
      <c r="O110" s="173"/>
      <c r="P110" s="173"/>
      <c r="Q110" s="173"/>
      <c r="R110" s="174">
        <v>0</v>
      </c>
      <c r="S110" s="172">
        <v>0</v>
      </c>
      <c r="T110" s="174">
        <v>0</v>
      </c>
      <c r="U110" s="172">
        <v>0</v>
      </c>
      <c r="V110" s="124"/>
      <c r="X110" s="48"/>
      <c r="Y110" s="180"/>
      <c r="AC110" s="48"/>
    </row>
    <row r="111" spans="2:29" s="143" customFormat="1" ht="15" x14ac:dyDescent="0.3">
      <c r="B111" s="142"/>
      <c r="D111" s="13" t="s">
        <v>47</v>
      </c>
      <c r="E111" s="13"/>
      <c r="F111" s="13"/>
      <c r="G111" s="13"/>
      <c r="H111" s="13"/>
      <c r="I111" s="13"/>
      <c r="J111" s="13"/>
      <c r="K111" s="144"/>
      <c r="L111" s="16"/>
      <c r="M111" s="16"/>
      <c r="N111" s="145">
        <f>SUM(N112:Q149)</f>
        <v>0</v>
      </c>
      <c r="O111" s="146"/>
      <c r="P111" s="146"/>
      <c r="Q111" s="146"/>
      <c r="S111" s="147">
        <f>SUM(S112:S149)</f>
        <v>39.954794999999997</v>
      </c>
      <c r="U111" s="147">
        <f>SUM(U112:U149)</f>
        <v>25.08</v>
      </c>
      <c r="V111" s="148"/>
      <c r="X111" s="48"/>
      <c r="Y111" s="180"/>
      <c r="Z111" s="32"/>
      <c r="AA111" s="32"/>
      <c r="AB111" s="32"/>
      <c r="AC111" s="48"/>
    </row>
    <row r="112" spans="2:29" s="32" customFormat="1" x14ac:dyDescent="0.25">
      <c r="B112" s="123"/>
      <c r="C112" s="149">
        <v>32</v>
      </c>
      <c r="D112" s="149" t="s">
        <v>40</v>
      </c>
      <c r="E112" s="175" t="s">
        <v>79</v>
      </c>
      <c r="F112" s="193" t="s">
        <v>80</v>
      </c>
      <c r="G112" s="194"/>
      <c r="H112" s="194"/>
      <c r="I112" s="194"/>
      <c r="J112" s="153" t="s">
        <v>42</v>
      </c>
      <c r="K112" s="154">
        <v>23.5</v>
      </c>
      <c r="L112" s="5"/>
      <c r="M112" s="6"/>
      <c r="N112" s="155">
        <f>ROUND(L112*K112,2)</f>
        <v>0</v>
      </c>
      <c r="O112" s="155"/>
      <c r="P112" s="155"/>
      <c r="Q112" s="155"/>
      <c r="R112" s="156">
        <v>0</v>
      </c>
      <c r="S112" s="154">
        <f>R112*K112</f>
        <v>0</v>
      </c>
      <c r="T112" s="156">
        <v>0</v>
      </c>
      <c r="U112" s="154">
        <f>T112*K112</f>
        <v>0</v>
      </c>
      <c r="V112" s="124"/>
    </row>
    <row r="113" spans="2:29" s="32" customFormat="1" ht="18.75" customHeight="1" x14ac:dyDescent="0.25">
      <c r="B113" s="123"/>
      <c r="C113" s="157">
        <v>1</v>
      </c>
      <c r="D113" s="157" t="s">
        <v>40</v>
      </c>
      <c r="E113" s="158" t="s">
        <v>55</v>
      </c>
      <c r="F113" s="204" t="s">
        <v>56</v>
      </c>
      <c r="G113" s="166"/>
      <c r="H113" s="166"/>
      <c r="I113" s="166"/>
      <c r="J113" s="205" t="s">
        <v>41</v>
      </c>
      <c r="K113" s="162">
        <f>K116</f>
        <v>32</v>
      </c>
      <c r="L113" s="7"/>
      <c r="M113" s="8"/>
      <c r="N113" s="163">
        <f>ROUND(L113*K113,2)</f>
        <v>0</v>
      </c>
      <c r="O113" s="163"/>
      <c r="P113" s="163"/>
      <c r="Q113" s="163"/>
      <c r="R113" s="164">
        <v>0</v>
      </c>
      <c r="S113" s="162">
        <f>R113*K113</f>
        <v>0</v>
      </c>
      <c r="T113" s="164">
        <v>0.22</v>
      </c>
      <c r="U113" s="162">
        <f>T113*K113</f>
        <v>7.04</v>
      </c>
      <c r="V113" s="124"/>
    </row>
    <row r="114" spans="2:29" s="32" customFormat="1" ht="18.75" customHeight="1" x14ac:dyDescent="0.25">
      <c r="B114" s="123"/>
      <c r="C114" s="167">
        <v>2</v>
      </c>
      <c r="D114" s="167" t="s">
        <v>40</v>
      </c>
      <c r="E114" s="177" t="s">
        <v>57</v>
      </c>
      <c r="F114" s="208" t="s">
        <v>58</v>
      </c>
      <c r="G114" s="170"/>
      <c r="H114" s="170"/>
      <c r="I114" s="170"/>
      <c r="J114" s="209" t="s">
        <v>41</v>
      </c>
      <c r="K114" s="172">
        <f>K116</f>
        <v>32</v>
      </c>
      <c r="L114" s="3"/>
      <c r="M114" s="4"/>
      <c r="N114" s="173">
        <f>ROUND(L114*K114,2)</f>
        <v>0</v>
      </c>
      <c r="O114" s="173"/>
      <c r="P114" s="173"/>
      <c r="Q114" s="173"/>
      <c r="R114" s="174">
        <v>0</v>
      </c>
      <c r="S114" s="172">
        <f>R114*K114</f>
        <v>0</v>
      </c>
      <c r="T114" s="174">
        <v>0.22</v>
      </c>
      <c r="U114" s="172">
        <f>T114*K114</f>
        <v>7.04</v>
      </c>
      <c r="V114" s="124"/>
      <c r="X114" s="202"/>
      <c r="Z114" s="187"/>
      <c r="AC114" s="202"/>
    </row>
    <row r="115" spans="2:29" s="32" customFormat="1" x14ac:dyDescent="0.25">
      <c r="B115" s="123"/>
      <c r="C115" s="181"/>
      <c r="D115" s="181"/>
      <c r="E115" s="182" t="s">
        <v>132</v>
      </c>
      <c r="F115" s="183" t="s">
        <v>133</v>
      </c>
      <c r="G115" s="184"/>
      <c r="H115" s="184"/>
      <c r="I115" s="184"/>
      <c r="J115" s="184"/>
      <c r="K115" s="185">
        <v>32</v>
      </c>
      <c r="L115" s="1"/>
      <c r="M115" s="2"/>
      <c r="N115" s="186"/>
      <c r="O115" s="186"/>
      <c r="P115" s="186"/>
      <c r="Q115" s="186"/>
      <c r="R115" s="187"/>
      <c r="S115" s="48"/>
      <c r="T115" s="187"/>
      <c r="U115" s="48"/>
      <c r="V115" s="179"/>
      <c r="W115" s="180"/>
      <c r="X115" s="202"/>
      <c r="AC115" s="202"/>
    </row>
    <row r="116" spans="2:29" s="32" customFormat="1" x14ac:dyDescent="0.25">
      <c r="B116" s="123"/>
      <c r="C116" s="181"/>
      <c r="D116" s="181"/>
      <c r="E116" s="188"/>
      <c r="F116" s="189"/>
      <c r="G116" s="190"/>
      <c r="H116" s="190"/>
      <c r="I116" s="190"/>
      <c r="J116" s="191"/>
      <c r="K116" s="192">
        <f>SUM(K115:K115)</f>
        <v>32</v>
      </c>
      <c r="L116" s="1"/>
      <c r="M116" s="2"/>
      <c r="N116" s="186"/>
      <c r="O116" s="186"/>
      <c r="P116" s="186"/>
      <c r="Q116" s="186"/>
      <c r="R116" s="187"/>
      <c r="S116" s="48"/>
      <c r="T116" s="187"/>
      <c r="U116" s="48"/>
      <c r="V116" s="179"/>
      <c r="W116" s="180"/>
      <c r="X116" s="206"/>
      <c r="Z116" s="203"/>
      <c r="AC116" s="206"/>
    </row>
    <row r="117" spans="2:29" s="219" customFormat="1" x14ac:dyDescent="0.25">
      <c r="B117" s="210"/>
      <c r="C117" s="211">
        <v>4</v>
      </c>
      <c r="D117" s="211" t="s">
        <v>40</v>
      </c>
      <c r="E117" s="212" t="s">
        <v>121</v>
      </c>
      <c r="F117" s="213" t="s">
        <v>122</v>
      </c>
      <c r="G117" s="213"/>
      <c r="H117" s="213"/>
      <c r="I117" s="213"/>
      <c r="J117" s="214" t="s">
        <v>41</v>
      </c>
      <c r="K117" s="215">
        <f>K119</f>
        <v>100</v>
      </c>
      <c r="L117" s="11"/>
      <c r="M117" s="12"/>
      <c r="N117" s="216">
        <f>ROUND(L117*K117,2)</f>
        <v>0</v>
      </c>
      <c r="O117" s="216"/>
      <c r="P117" s="216"/>
      <c r="Q117" s="216"/>
      <c r="R117" s="217">
        <v>0</v>
      </c>
      <c r="S117" s="215">
        <f>R117*K117</f>
        <v>0</v>
      </c>
      <c r="T117" s="217">
        <v>0.11</v>
      </c>
      <c r="U117" s="215">
        <f>T117*K117</f>
        <v>11</v>
      </c>
      <c r="V117" s="218"/>
      <c r="X117" s="207"/>
      <c r="Y117" s="32"/>
      <c r="Z117" s="203"/>
      <c r="AA117" s="32"/>
      <c r="AB117" s="32"/>
      <c r="AC117" s="207"/>
    </row>
    <row r="118" spans="2:29" s="32" customFormat="1" x14ac:dyDescent="0.25">
      <c r="B118" s="123"/>
      <c r="C118" s="181"/>
      <c r="D118" s="181"/>
      <c r="E118" s="182" t="s">
        <v>46</v>
      </c>
      <c r="F118" s="183" t="s">
        <v>134</v>
      </c>
      <c r="G118" s="184"/>
      <c r="H118" s="184"/>
      <c r="I118" s="184"/>
      <c r="J118" s="184"/>
      <c r="K118" s="185">
        <f>132-32</f>
        <v>100</v>
      </c>
      <c r="L118" s="1"/>
      <c r="M118" s="2"/>
      <c r="N118" s="186"/>
      <c r="O118" s="186"/>
      <c r="P118" s="186"/>
      <c r="Q118" s="186"/>
      <c r="R118" s="187"/>
      <c r="S118" s="48"/>
      <c r="T118" s="187"/>
      <c r="U118" s="48"/>
      <c r="V118" s="179"/>
      <c r="W118" s="180"/>
      <c r="X118" s="207"/>
      <c r="Z118" s="203"/>
      <c r="AA118" s="203"/>
      <c r="AC118" s="207"/>
    </row>
    <row r="119" spans="2:29" s="32" customFormat="1" x14ac:dyDescent="0.25">
      <c r="B119" s="123"/>
      <c r="C119" s="181"/>
      <c r="D119" s="181"/>
      <c r="E119" s="188"/>
      <c r="F119" s="189"/>
      <c r="G119" s="190"/>
      <c r="H119" s="190"/>
      <c r="I119" s="190"/>
      <c r="J119" s="191"/>
      <c r="K119" s="192">
        <f>SUM(K118:K118)</f>
        <v>100</v>
      </c>
      <c r="L119" s="1"/>
      <c r="M119" s="2"/>
      <c r="N119" s="186"/>
      <c r="O119" s="186"/>
      <c r="P119" s="186"/>
      <c r="Q119" s="186"/>
      <c r="R119" s="187"/>
      <c r="S119" s="48"/>
      <c r="T119" s="187"/>
      <c r="U119" s="48"/>
      <c r="V119" s="179"/>
      <c r="W119" s="180"/>
      <c r="X119" s="207"/>
      <c r="Z119" s="203"/>
      <c r="AA119" s="203"/>
      <c r="AC119" s="207"/>
    </row>
    <row r="120" spans="2:29" s="32" customFormat="1" x14ac:dyDescent="0.25">
      <c r="B120" s="123"/>
      <c r="C120" s="149"/>
      <c r="D120" s="149" t="s">
        <v>40</v>
      </c>
      <c r="E120" s="175" t="s">
        <v>86</v>
      </c>
      <c r="F120" s="193" t="s">
        <v>87</v>
      </c>
      <c r="G120" s="194"/>
      <c r="H120" s="194"/>
      <c r="I120" s="194"/>
      <c r="J120" s="176" t="s">
        <v>44</v>
      </c>
      <c r="K120" s="154">
        <f>K122</f>
        <v>25.08</v>
      </c>
      <c r="L120" s="5"/>
      <c r="M120" s="5"/>
      <c r="N120" s="155">
        <f t="shared" ref="N120:N123" si="9">ROUND(L120*K120,2)</f>
        <v>0</v>
      </c>
      <c r="O120" s="155"/>
      <c r="P120" s="155"/>
      <c r="Q120" s="155"/>
      <c r="R120" s="156">
        <v>0</v>
      </c>
      <c r="S120" s="154">
        <f t="shared" ref="S120:S123" si="10">R120*K120</f>
        <v>0</v>
      </c>
      <c r="T120" s="156">
        <v>0</v>
      </c>
      <c r="U120" s="154">
        <f t="shared" ref="U120:U123" si="11">T120*K120</f>
        <v>0</v>
      </c>
      <c r="V120" s="124"/>
      <c r="X120" s="207"/>
      <c r="Z120" s="203"/>
      <c r="AA120" s="203"/>
      <c r="AC120" s="207"/>
    </row>
    <row r="121" spans="2:29" s="32" customFormat="1" x14ac:dyDescent="0.25">
      <c r="B121" s="123"/>
      <c r="C121" s="157"/>
      <c r="D121" s="157" t="s">
        <v>40</v>
      </c>
      <c r="E121" s="158" t="s">
        <v>88</v>
      </c>
      <c r="F121" s="204" t="s">
        <v>89</v>
      </c>
      <c r="G121" s="166"/>
      <c r="H121" s="166"/>
      <c r="I121" s="166"/>
      <c r="J121" s="205" t="s">
        <v>44</v>
      </c>
      <c r="K121" s="162">
        <f>K120*21</f>
        <v>526.67999999999995</v>
      </c>
      <c r="L121" s="7"/>
      <c r="M121" s="7"/>
      <c r="N121" s="163">
        <f t="shared" si="9"/>
        <v>0</v>
      </c>
      <c r="O121" s="163"/>
      <c r="P121" s="163"/>
      <c r="Q121" s="163"/>
      <c r="R121" s="164">
        <v>0</v>
      </c>
      <c r="S121" s="162">
        <f t="shared" si="10"/>
        <v>0</v>
      </c>
      <c r="T121" s="164">
        <v>0</v>
      </c>
      <c r="U121" s="162">
        <f t="shared" si="11"/>
        <v>0</v>
      </c>
      <c r="V121" s="124"/>
      <c r="X121" s="48"/>
      <c r="Y121" s="180"/>
      <c r="AC121" s="48"/>
    </row>
    <row r="122" spans="2:29" s="32" customFormat="1" x14ac:dyDescent="0.25">
      <c r="B122" s="123"/>
      <c r="C122" s="157"/>
      <c r="D122" s="157" t="s">
        <v>40</v>
      </c>
      <c r="E122" s="158" t="s">
        <v>90</v>
      </c>
      <c r="F122" s="204" t="s">
        <v>91</v>
      </c>
      <c r="G122" s="166"/>
      <c r="H122" s="166"/>
      <c r="I122" s="166"/>
      <c r="J122" s="205" t="s">
        <v>44</v>
      </c>
      <c r="K122" s="162">
        <f>K123+K124</f>
        <v>25.08</v>
      </c>
      <c r="L122" s="7"/>
      <c r="M122" s="7"/>
      <c r="N122" s="163">
        <f t="shared" si="9"/>
        <v>0</v>
      </c>
      <c r="O122" s="163"/>
      <c r="P122" s="163"/>
      <c r="Q122" s="163"/>
      <c r="R122" s="164">
        <v>0</v>
      </c>
      <c r="S122" s="162">
        <f t="shared" si="10"/>
        <v>0</v>
      </c>
      <c r="T122" s="164">
        <v>0</v>
      </c>
      <c r="U122" s="162">
        <f t="shared" si="11"/>
        <v>0</v>
      </c>
      <c r="V122" s="124"/>
      <c r="X122" s="202"/>
      <c r="Z122" s="187"/>
    </row>
    <row r="123" spans="2:29" s="32" customFormat="1" x14ac:dyDescent="0.25">
      <c r="B123" s="123"/>
      <c r="C123" s="157"/>
      <c r="D123" s="157" t="s">
        <v>40</v>
      </c>
      <c r="E123" s="165"/>
      <c r="F123" s="159" t="s">
        <v>45</v>
      </c>
      <c r="G123" s="166"/>
      <c r="H123" s="166"/>
      <c r="I123" s="166"/>
      <c r="J123" s="161" t="s">
        <v>44</v>
      </c>
      <c r="K123" s="162">
        <f>U113</f>
        <v>7.04</v>
      </c>
      <c r="L123" s="7"/>
      <c r="M123" s="7"/>
      <c r="N123" s="163">
        <f t="shared" si="9"/>
        <v>0</v>
      </c>
      <c r="O123" s="163"/>
      <c r="P123" s="163"/>
      <c r="Q123" s="163"/>
      <c r="R123" s="164">
        <v>0</v>
      </c>
      <c r="S123" s="162">
        <f t="shared" si="10"/>
        <v>0</v>
      </c>
      <c r="T123" s="164">
        <v>0</v>
      </c>
      <c r="U123" s="162">
        <f t="shared" si="11"/>
        <v>0</v>
      </c>
      <c r="V123" s="124"/>
      <c r="X123" s="206"/>
    </row>
    <row r="124" spans="2:29" s="32" customFormat="1" x14ac:dyDescent="0.25">
      <c r="B124" s="123"/>
      <c r="C124" s="157"/>
      <c r="D124" s="157" t="s">
        <v>40</v>
      </c>
      <c r="E124" s="165"/>
      <c r="F124" s="159" t="s">
        <v>147</v>
      </c>
      <c r="G124" s="166"/>
      <c r="H124" s="166"/>
      <c r="I124" s="166"/>
      <c r="J124" s="161" t="s">
        <v>44</v>
      </c>
      <c r="K124" s="162">
        <f>U114+U117</f>
        <v>18.04</v>
      </c>
      <c r="L124" s="7"/>
      <c r="M124" s="7"/>
      <c r="N124" s="163">
        <f t="shared" ref="N124" si="12">ROUND(L124*K124,2)</f>
        <v>0</v>
      </c>
      <c r="O124" s="163"/>
      <c r="P124" s="163"/>
      <c r="Q124" s="163"/>
      <c r="R124" s="164">
        <v>0</v>
      </c>
      <c r="S124" s="162">
        <f t="shared" ref="S124" si="13">R124*K124</f>
        <v>0</v>
      </c>
      <c r="T124" s="164">
        <v>0</v>
      </c>
      <c r="U124" s="162">
        <f t="shared" ref="U124" si="14">T124*K124</f>
        <v>0</v>
      </c>
      <c r="V124" s="124"/>
      <c r="X124" s="202"/>
    </row>
    <row r="125" spans="2:29" s="32" customFormat="1" x14ac:dyDescent="0.25">
      <c r="B125" s="123"/>
      <c r="C125" s="157">
        <v>36</v>
      </c>
      <c r="D125" s="157" t="s">
        <v>40</v>
      </c>
      <c r="E125" s="158" t="s">
        <v>135</v>
      </c>
      <c r="F125" s="204" t="s">
        <v>136</v>
      </c>
      <c r="G125" s="166"/>
      <c r="H125" s="166"/>
      <c r="I125" s="166"/>
      <c r="J125" s="205" t="s">
        <v>42</v>
      </c>
      <c r="K125" s="162">
        <f>K128</f>
        <v>26.5</v>
      </c>
      <c r="L125" s="7"/>
      <c r="M125" s="7"/>
      <c r="N125" s="163">
        <f t="shared" ref="N125" si="15">ROUND(L125*K125,2)</f>
        <v>0</v>
      </c>
      <c r="O125" s="163"/>
      <c r="P125" s="163"/>
      <c r="Q125" s="163"/>
      <c r="R125" s="164">
        <v>0.24257999999999999</v>
      </c>
      <c r="S125" s="162">
        <f t="shared" ref="S125" si="16">R125*K125</f>
        <v>6.4283700000000001</v>
      </c>
      <c r="T125" s="164">
        <v>0</v>
      </c>
      <c r="U125" s="162">
        <f t="shared" ref="U125" si="17">T125*K125</f>
        <v>0</v>
      </c>
      <c r="V125" s="124"/>
    </row>
    <row r="126" spans="2:29" s="32" customFormat="1" x14ac:dyDescent="0.25">
      <c r="B126" s="123"/>
      <c r="C126" s="167">
        <v>33</v>
      </c>
      <c r="D126" s="167" t="s">
        <v>40</v>
      </c>
      <c r="E126" s="177" t="s">
        <v>84</v>
      </c>
      <c r="F126" s="178" t="s">
        <v>85</v>
      </c>
      <c r="G126" s="170"/>
      <c r="H126" s="170"/>
      <c r="I126" s="170"/>
      <c r="J126" s="171" t="s">
        <v>43</v>
      </c>
      <c r="K126" s="172">
        <f>K125*0.07</f>
        <v>1.8550000000000002</v>
      </c>
      <c r="L126" s="3"/>
      <c r="M126" s="4"/>
      <c r="N126" s="173">
        <f>ROUND(L126*K126,2)</f>
        <v>0</v>
      </c>
      <c r="O126" s="173"/>
      <c r="P126" s="173"/>
      <c r="Q126" s="173"/>
      <c r="R126" s="174">
        <v>2.5249999999999999</v>
      </c>
      <c r="S126" s="172">
        <f>R126*K126</f>
        <v>4.6838750000000005</v>
      </c>
      <c r="T126" s="174">
        <v>0</v>
      </c>
      <c r="U126" s="172">
        <f>T126*K126</f>
        <v>0</v>
      </c>
      <c r="V126" s="124"/>
      <c r="X126" s="202"/>
      <c r="Z126" s="187"/>
      <c r="AC126" s="202"/>
    </row>
    <row r="127" spans="2:29" s="32" customFormat="1" x14ac:dyDescent="0.25">
      <c r="B127" s="123"/>
      <c r="C127" s="181"/>
      <c r="D127" s="181"/>
      <c r="E127" s="182" t="s">
        <v>125</v>
      </c>
      <c r="F127" s="183" t="s">
        <v>137</v>
      </c>
      <c r="G127" s="184"/>
      <c r="H127" s="184"/>
      <c r="I127" s="184"/>
      <c r="J127" s="184"/>
      <c r="K127" s="185">
        <v>26.5</v>
      </c>
      <c r="L127" s="1"/>
      <c r="M127" s="2"/>
      <c r="N127" s="186"/>
      <c r="O127" s="186"/>
      <c r="P127" s="186"/>
      <c r="Q127" s="186"/>
      <c r="R127" s="187"/>
      <c r="S127" s="48"/>
      <c r="T127" s="187"/>
      <c r="U127" s="48"/>
      <c r="V127" s="179"/>
      <c r="W127" s="180"/>
      <c r="X127" s="202"/>
      <c r="AC127" s="202"/>
    </row>
    <row r="128" spans="2:29" s="32" customFormat="1" x14ac:dyDescent="0.25">
      <c r="B128" s="123"/>
      <c r="C128" s="181"/>
      <c r="D128" s="181"/>
      <c r="E128" s="188"/>
      <c r="F128" s="189"/>
      <c r="G128" s="190"/>
      <c r="H128" s="190"/>
      <c r="I128" s="190"/>
      <c r="J128" s="191"/>
      <c r="K128" s="192">
        <f>SUM(K127:K127)</f>
        <v>26.5</v>
      </c>
      <c r="L128" s="1"/>
      <c r="M128" s="2"/>
      <c r="N128" s="186"/>
      <c r="O128" s="186"/>
      <c r="P128" s="186"/>
      <c r="Q128" s="186"/>
      <c r="R128" s="187"/>
      <c r="S128" s="48"/>
      <c r="T128" s="187"/>
      <c r="U128" s="48"/>
      <c r="V128" s="179"/>
      <c r="W128" s="180"/>
      <c r="X128" s="206"/>
      <c r="Z128" s="203"/>
      <c r="AC128" s="206"/>
    </row>
    <row r="129" spans="2:29" s="32" customFormat="1" ht="13.5" customHeight="1" x14ac:dyDescent="0.25">
      <c r="B129" s="123"/>
      <c r="C129" s="195"/>
      <c r="D129" s="195" t="s">
        <v>40</v>
      </c>
      <c r="E129" s="196" t="s">
        <v>59</v>
      </c>
      <c r="F129" s="220" t="s">
        <v>60</v>
      </c>
      <c r="G129" s="221"/>
      <c r="H129" s="221"/>
      <c r="I129" s="221"/>
      <c r="J129" s="222" t="s">
        <v>41</v>
      </c>
      <c r="K129" s="199">
        <f>K131</f>
        <v>16.5</v>
      </c>
      <c r="L129" s="9"/>
      <c r="M129" s="10"/>
      <c r="N129" s="200">
        <f>ROUND(L129*K129,2)</f>
        <v>0</v>
      </c>
      <c r="O129" s="200"/>
      <c r="P129" s="200"/>
      <c r="Q129" s="200"/>
      <c r="R129" s="201">
        <v>0.28799999999999998</v>
      </c>
      <c r="S129" s="199">
        <f>R129*K129</f>
        <v>4.7519999999999998</v>
      </c>
      <c r="T129" s="201">
        <v>0</v>
      </c>
      <c r="U129" s="199">
        <f>T129*K129</f>
        <v>0</v>
      </c>
      <c r="V129" s="124"/>
      <c r="X129" s="207"/>
      <c r="Z129" s="203"/>
      <c r="AC129" s="207"/>
    </row>
    <row r="130" spans="2:29" s="32" customFormat="1" x14ac:dyDescent="0.25">
      <c r="B130" s="123"/>
      <c r="C130" s="181"/>
      <c r="D130" s="181"/>
      <c r="E130" s="182" t="s">
        <v>138</v>
      </c>
      <c r="F130" s="183" t="s">
        <v>139</v>
      </c>
      <c r="G130" s="184"/>
      <c r="H130" s="184"/>
      <c r="I130" s="184"/>
      <c r="J130" s="184"/>
      <c r="K130" s="185">
        <f>32-15.5</f>
        <v>16.5</v>
      </c>
      <c r="L130" s="1"/>
      <c r="M130" s="2"/>
      <c r="N130" s="186"/>
      <c r="O130" s="186"/>
      <c r="P130" s="186"/>
      <c r="Q130" s="186"/>
      <c r="R130" s="187"/>
      <c r="S130" s="48"/>
      <c r="T130" s="187"/>
      <c r="U130" s="48"/>
      <c r="V130" s="179"/>
      <c r="W130" s="180"/>
      <c r="X130" s="207"/>
      <c r="Z130" s="203"/>
      <c r="AA130" s="203"/>
      <c r="AC130" s="207"/>
    </row>
    <row r="131" spans="2:29" s="32" customFormat="1" x14ac:dyDescent="0.25">
      <c r="B131" s="123"/>
      <c r="C131" s="181"/>
      <c r="D131" s="181"/>
      <c r="E131" s="188"/>
      <c r="F131" s="189"/>
      <c r="G131" s="190"/>
      <c r="H131" s="190"/>
      <c r="I131" s="190"/>
      <c r="J131" s="191"/>
      <c r="K131" s="192">
        <f>SUM(K130:K130)</f>
        <v>16.5</v>
      </c>
      <c r="L131" s="1"/>
      <c r="M131" s="2"/>
      <c r="N131" s="186"/>
      <c r="O131" s="186"/>
      <c r="P131" s="186"/>
      <c r="Q131" s="186"/>
      <c r="R131" s="187"/>
      <c r="S131" s="48"/>
      <c r="T131" s="187"/>
      <c r="U131" s="48"/>
      <c r="V131" s="179"/>
      <c r="W131" s="180"/>
      <c r="X131" s="207"/>
      <c r="Z131" s="203"/>
      <c r="AA131" s="203"/>
      <c r="AC131" s="207"/>
    </row>
    <row r="132" spans="2:29" s="32" customFormat="1" ht="13.5" customHeight="1" x14ac:dyDescent="0.25">
      <c r="B132" s="123"/>
      <c r="C132" s="195"/>
      <c r="D132" s="195" t="s">
        <v>40</v>
      </c>
      <c r="E132" s="196" t="s">
        <v>61</v>
      </c>
      <c r="F132" s="220" t="s">
        <v>62</v>
      </c>
      <c r="G132" s="221"/>
      <c r="H132" s="221"/>
      <c r="I132" s="221"/>
      <c r="J132" s="222" t="s">
        <v>41</v>
      </c>
      <c r="K132" s="199">
        <f>K134</f>
        <v>15.5</v>
      </c>
      <c r="L132" s="9"/>
      <c r="M132" s="10"/>
      <c r="N132" s="200">
        <f>ROUND(L132*K132,2)</f>
        <v>0</v>
      </c>
      <c r="O132" s="200"/>
      <c r="P132" s="200"/>
      <c r="Q132" s="200"/>
      <c r="R132" s="201">
        <v>0.441</v>
      </c>
      <c r="S132" s="199">
        <f>R132*K132</f>
        <v>6.8354999999999997</v>
      </c>
      <c r="T132" s="201">
        <v>0</v>
      </c>
      <c r="U132" s="199">
        <f>T132*K132</f>
        <v>0</v>
      </c>
      <c r="V132" s="124"/>
      <c r="X132" s="207"/>
      <c r="Z132" s="203"/>
      <c r="AA132" s="203"/>
      <c r="AC132" s="207"/>
    </row>
    <row r="133" spans="2:29" s="32" customFormat="1" x14ac:dyDescent="0.25">
      <c r="B133" s="123"/>
      <c r="C133" s="181"/>
      <c r="D133" s="181"/>
      <c r="E133" s="182" t="s">
        <v>138</v>
      </c>
      <c r="F133" s="183" t="s">
        <v>129</v>
      </c>
      <c r="G133" s="184"/>
      <c r="H133" s="184"/>
      <c r="I133" s="184"/>
      <c r="J133" s="184"/>
      <c r="K133" s="185">
        <v>15.5</v>
      </c>
      <c r="L133" s="1"/>
      <c r="M133" s="2"/>
      <c r="N133" s="186"/>
      <c r="O133" s="186"/>
      <c r="P133" s="186"/>
      <c r="Q133" s="186"/>
      <c r="R133" s="187"/>
      <c r="S133" s="48"/>
      <c r="T133" s="187"/>
      <c r="U133" s="48"/>
      <c r="V133" s="179"/>
      <c r="W133" s="180"/>
      <c r="X133" s="48"/>
      <c r="Y133" s="180"/>
      <c r="AC133" s="48"/>
    </row>
    <row r="134" spans="2:29" s="32" customFormat="1" x14ac:dyDescent="0.25">
      <c r="B134" s="123"/>
      <c r="C134" s="181"/>
      <c r="D134" s="181"/>
      <c r="E134" s="188"/>
      <c r="F134" s="189"/>
      <c r="G134" s="190"/>
      <c r="H134" s="190"/>
      <c r="I134" s="190"/>
      <c r="J134" s="191"/>
      <c r="K134" s="192">
        <f>SUM(K133:K133)</f>
        <v>15.5</v>
      </c>
      <c r="L134" s="1"/>
      <c r="M134" s="2"/>
      <c r="N134" s="186"/>
      <c r="O134" s="186"/>
      <c r="P134" s="186"/>
      <c r="Q134" s="186"/>
      <c r="R134" s="187"/>
      <c r="S134" s="48"/>
      <c r="T134" s="187"/>
      <c r="U134" s="48"/>
      <c r="V134" s="179"/>
      <c r="W134" s="180"/>
    </row>
    <row r="135" spans="2:29" s="32" customFormat="1" x14ac:dyDescent="0.25">
      <c r="B135" s="123"/>
      <c r="C135" s="149"/>
      <c r="D135" s="149" t="s">
        <v>40</v>
      </c>
      <c r="E135" s="175" t="s">
        <v>63</v>
      </c>
      <c r="F135" s="151" t="s">
        <v>64</v>
      </c>
      <c r="G135" s="194"/>
      <c r="H135" s="194"/>
      <c r="I135" s="194"/>
      <c r="J135" s="153" t="s">
        <v>41</v>
      </c>
      <c r="K135" s="154">
        <f>K137</f>
        <v>7</v>
      </c>
      <c r="L135" s="5"/>
      <c r="M135" s="6"/>
      <c r="N135" s="155">
        <f>ROUND(L135*K135,2)</f>
        <v>0</v>
      </c>
      <c r="O135" s="155"/>
      <c r="P135" s="155"/>
      <c r="Q135" s="155"/>
      <c r="R135" s="156">
        <v>4.0000000000000001E-3</v>
      </c>
      <c r="S135" s="154">
        <f>R135*K135</f>
        <v>2.8000000000000001E-2</v>
      </c>
      <c r="T135" s="156">
        <v>0</v>
      </c>
      <c r="U135" s="154">
        <f>T135*K135</f>
        <v>0</v>
      </c>
      <c r="V135" s="124"/>
      <c r="X135" s="202"/>
      <c r="Z135" s="187"/>
      <c r="AC135" s="202"/>
    </row>
    <row r="136" spans="2:29" s="32" customFormat="1" x14ac:dyDescent="0.25">
      <c r="B136" s="123"/>
      <c r="C136" s="167"/>
      <c r="D136" s="167" t="s">
        <v>40</v>
      </c>
      <c r="E136" s="177" t="s">
        <v>67</v>
      </c>
      <c r="F136" s="178" t="s">
        <v>68</v>
      </c>
      <c r="G136" s="170"/>
      <c r="H136" s="170"/>
      <c r="I136" s="170"/>
      <c r="J136" s="171" t="s">
        <v>41</v>
      </c>
      <c r="K136" s="172">
        <f>K135</f>
        <v>7</v>
      </c>
      <c r="L136" s="3"/>
      <c r="M136" s="4"/>
      <c r="N136" s="173">
        <f>ROUND(L136*K136,2)</f>
        <v>0</v>
      </c>
      <c r="O136" s="173"/>
      <c r="P136" s="173"/>
      <c r="Q136" s="173"/>
      <c r="R136" s="174">
        <v>0.13188</v>
      </c>
      <c r="S136" s="172">
        <f>R136*K136</f>
        <v>0.92315999999999998</v>
      </c>
      <c r="T136" s="174">
        <v>0</v>
      </c>
      <c r="U136" s="172">
        <f>T136*K136</f>
        <v>0</v>
      </c>
      <c r="V136" s="124"/>
      <c r="X136" s="202"/>
      <c r="AC136" s="202"/>
    </row>
    <row r="137" spans="2:29" s="32" customFormat="1" x14ac:dyDescent="0.25">
      <c r="B137" s="123"/>
      <c r="C137" s="181"/>
      <c r="D137" s="181"/>
      <c r="E137" s="182" t="s">
        <v>138</v>
      </c>
      <c r="F137" s="183" t="s">
        <v>140</v>
      </c>
      <c r="G137" s="184"/>
      <c r="H137" s="184"/>
      <c r="I137" s="184"/>
      <c r="J137" s="184"/>
      <c r="K137" s="185">
        <f>32-25</f>
        <v>7</v>
      </c>
      <c r="L137" s="1"/>
      <c r="M137" s="2"/>
      <c r="N137" s="186"/>
      <c r="O137" s="186"/>
      <c r="P137" s="186"/>
      <c r="Q137" s="186"/>
      <c r="R137" s="187"/>
      <c r="S137" s="48"/>
      <c r="T137" s="187"/>
      <c r="U137" s="48"/>
      <c r="V137" s="179"/>
      <c r="W137" s="180"/>
      <c r="X137" s="206"/>
      <c r="Z137" s="203"/>
      <c r="AC137" s="206"/>
    </row>
    <row r="138" spans="2:29" s="32" customFormat="1" x14ac:dyDescent="0.25">
      <c r="B138" s="123"/>
      <c r="C138" s="181"/>
      <c r="D138" s="181"/>
      <c r="E138" s="188"/>
      <c r="F138" s="189"/>
      <c r="G138" s="190"/>
      <c r="H138" s="190"/>
      <c r="I138" s="190"/>
      <c r="J138" s="191"/>
      <c r="K138" s="192">
        <f>SUM(K137:K137)</f>
        <v>7</v>
      </c>
      <c r="L138" s="1"/>
      <c r="M138" s="2"/>
      <c r="N138" s="186"/>
      <c r="O138" s="186"/>
      <c r="P138" s="186"/>
      <c r="Q138" s="186"/>
      <c r="R138" s="187"/>
      <c r="S138" s="48"/>
      <c r="T138" s="187"/>
      <c r="U138" s="48"/>
      <c r="V138" s="179"/>
      <c r="W138" s="180"/>
      <c r="X138" s="207"/>
      <c r="Z138" s="203"/>
      <c r="AC138" s="207"/>
    </row>
    <row r="139" spans="2:29" s="32" customFormat="1" x14ac:dyDescent="0.25">
      <c r="B139" s="123"/>
      <c r="C139" s="149"/>
      <c r="D139" s="149" t="s">
        <v>40</v>
      </c>
      <c r="E139" s="175" t="s">
        <v>65</v>
      </c>
      <c r="F139" s="151" t="s">
        <v>66</v>
      </c>
      <c r="G139" s="194"/>
      <c r="H139" s="194"/>
      <c r="I139" s="194"/>
      <c r="J139" s="153" t="s">
        <v>41</v>
      </c>
      <c r="K139" s="154">
        <f>K142</f>
        <v>107</v>
      </c>
      <c r="L139" s="5"/>
      <c r="M139" s="6"/>
      <c r="N139" s="155">
        <f>ROUND(L139*K139,2)</f>
        <v>0</v>
      </c>
      <c r="O139" s="155"/>
      <c r="P139" s="155"/>
      <c r="Q139" s="155"/>
      <c r="R139" s="156">
        <v>6.0999999999999997E-4</v>
      </c>
      <c r="S139" s="154">
        <f>R139*K139</f>
        <v>6.5269999999999995E-2</v>
      </c>
      <c r="T139" s="156">
        <v>0</v>
      </c>
      <c r="U139" s="154">
        <f>T139*K139</f>
        <v>0</v>
      </c>
      <c r="V139" s="124"/>
      <c r="X139" s="207"/>
      <c r="Z139" s="203"/>
      <c r="AA139" s="203"/>
      <c r="AC139" s="207"/>
    </row>
    <row r="140" spans="2:29" s="32" customFormat="1" x14ac:dyDescent="0.25">
      <c r="B140" s="123"/>
      <c r="C140" s="167"/>
      <c r="D140" s="167" t="s">
        <v>40</v>
      </c>
      <c r="E140" s="177" t="s">
        <v>69</v>
      </c>
      <c r="F140" s="178" t="s">
        <v>70</v>
      </c>
      <c r="G140" s="170"/>
      <c r="H140" s="170"/>
      <c r="I140" s="170"/>
      <c r="J140" s="171" t="s">
        <v>41</v>
      </c>
      <c r="K140" s="172">
        <f>K139</f>
        <v>107</v>
      </c>
      <c r="L140" s="3"/>
      <c r="M140" s="4"/>
      <c r="N140" s="173">
        <f>ROUND(L140*K140,2)</f>
        <v>0</v>
      </c>
      <c r="O140" s="173"/>
      <c r="P140" s="173"/>
      <c r="Q140" s="173"/>
      <c r="R140" s="174">
        <v>0.12966</v>
      </c>
      <c r="S140" s="172">
        <f>R140*K140</f>
        <v>13.873619999999999</v>
      </c>
      <c r="T140" s="174">
        <v>0</v>
      </c>
      <c r="U140" s="172">
        <f>T140*K140</f>
        <v>0</v>
      </c>
      <c r="V140" s="124"/>
      <c r="X140" s="207"/>
      <c r="Z140" s="203"/>
      <c r="AA140" s="203"/>
      <c r="AC140" s="207"/>
    </row>
    <row r="141" spans="2:29" s="32" customFormat="1" x14ac:dyDescent="0.25">
      <c r="B141" s="123"/>
      <c r="C141" s="181"/>
      <c r="D141" s="181"/>
      <c r="E141" s="182" t="s">
        <v>138</v>
      </c>
      <c r="F141" s="183" t="s">
        <v>141</v>
      </c>
      <c r="G141" s="184"/>
      <c r="H141" s="184"/>
      <c r="I141" s="184"/>
      <c r="J141" s="184"/>
      <c r="K141" s="185">
        <f>132-25</f>
        <v>107</v>
      </c>
      <c r="L141" s="1"/>
      <c r="M141" s="2"/>
      <c r="N141" s="186"/>
      <c r="O141" s="186"/>
      <c r="P141" s="186"/>
      <c r="Q141" s="186"/>
      <c r="R141" s="187"/>
      <c r="S141" s="48"/>
      <c r="T141" s="187"/>
      <c r="U141" s="48"/>
      <c r="V141" s="179"/>
      <c r="W141" s="180"/>
      <c r="X141" s="207"/>
      <c r="Z141" s="203"/>
      <c r="AA141" s="203"/>
      <c r="AC141" s="207"/>
    </row>
    <row r="142" spans="2:29" s="32" customFormat="1" x14ac:dyDescent="0.25">
      <c r="B142" s="123"/>
      <c r="C142" s="181"/>
      <c r="D142" s="181"/>
      <c r="E142" s="188"/>
      <c r="F142" s="189"/>
      <c r="G142" s="190"/>
      <c r="H142" s="190"/>
      <c r="I142" s="190"/>
      <c r="J142" s="191"/>
      <c r="K142" s="192">
        <f>SUM(K141:K141)</f>
        <v>107</v>
      </c>
      <c r="L142" s="1"/>
      <c r="M142" s="2"/>
      <c r="N142" s="186"/>
      <c r="O142" s="186"/>
      <c r="P142" s="186"/>
      <c r="Q142" s="186"/>
      <c r="R142" s="187"/>
      <c r="S142" s="48"/>
      <c r="T142" s="187"/>
      <c r="U142" s="48"/>
      <c r="V142" s="179"/>
      <c r="W142" s="180"/>
      <c r="X142" s="48"/>
      <c r="Y142" s="180"/>
      <c r="AC142" s="48"/>
    </row>
    <row r="143" spans="2:29" s="32" customFormat="1" x14ac:dyDescent="0.25">
      <c r="B143" s="123"/>
      <c r="C143" s="149">
        <v>32</v>
      </c>
      <c r="D143" s="149" t="s">
        <v>40</v>
      </c>
      <c r="E143" s="175" t="s">
        <v>81</v>
      </c>
      <c r="F143" s="193" t="s">
        <v>82</v>
      </c>
      <c r="G143" s="194"/>
      <c r="H143" s="194"/>
      <c r="I143" s="194"/>
      <c r="J143" s="153" t="s">
        <v>42</v>
      </c>
      <c r="K143" s="154">
        <v>23.5</v>
      </c>
      <c r="L143" s="5"/>
      <c r="M143" s="6"/>
      <c r="N143" s="155">
        <f>ROUND(L143*K143,2)</f>
        <v>0</v>
      </c>
      <c r="O143" s="155"/>
      <c r="P143" s="155"/>
      <c r="Q143" s="155"/>
      <c r="R143" s="156">
        <v>0</v>
      </c>
      <c r="S143" s="154">
        <f>R143*K143</f>
        <v>0</v>
      </c>
      <c r="T143" s="156">
        <v>0</v>
      </c>
      <c r="U143" s="154">
        <f>T143*K143</f>
        <v>0</v>
      </c>
      <c r="V143" s="124"/>
    </row>
    <row r="144" spans="2:29" s="32" customFormat="1" x14ac:dyDescent="0.25">
      <c r="B144" s="123"/>
      <c r="C144" s="157"/>
      <c r="D144" s="157"/>
      <c r="E144" s="158" t="s">
        <v>83</v>
      </c>
      <c r="F144" s="204" t="s">
        <v>123</v>
      </c>
      <c r="G144" s="166"/>
      <c r="H144" s="166"/>
      <c r="I144" s="166"/>
      <c r="J144" s="161" t="s">
        <v>42</v>
      </c>
      <c r="K144" s="162">
        <f>K143</f>
        <v>23.5</v>
      </c>
      <c r="L144" s="7"/>
      <c r="M144" s="8"/>
      <c r="N144" s="163">
        <f>ROUND(L144*K144,2)</f>
        <v>0</v>
      </c>
      <c r="O144" s="163"/>
      <c r="P144" s="163"/>
      <c r="Q144" s="163"/>
      <c r="R144" s="164">
        <v>0</v>
      </c>
      <c r="S144" s="162">
        <f>R144*K144</f>
        <v>0</v>
      </c>
      <c r="T144" s="164">
        <v>0</v>
      </c>
      <c r="U144" s="162">
        <f>T144*K144</f>
        <v>0</v>
      </c>
      <c r="V144" s="124"/>
      <c r="X144" s="202"/>
      <c r="Z144" s="187"/>
      <c r="AC144" s="202"/>
    </row>
    <row r="145" spans="1:29" s="32" customFormat="1" x14ac:dyDescent="0.25">
      <c r="B145" s="123"/>
      <c r="C145" s="167">
        <v>43</v>
      </c>
      <c r="D145" s="167"/>
      <c r="E145" s="177" t="s">
        <v>151</v>
      </c>
      <c r="F145" s="178" t="s">
        <v>152</v>
      </c>
      <c r="G145" s="178"/>
      <c r="H145" s="178"/>
      <c r="I145" s="178"/>
      <c r="J145" s="209" t="s">
        <v>41</v>
      </c>
      <c r="K145" s="172">
        <f>K147</f>
        <v>21.5</v>
      </c>
      <c r="L145" s="3"/>
      <c r="M145" s="4"/>
      <c r="N145" s="173">
        <f>ROUND(L145*K145,2)</f>
        <v>0</v>
      </c>
      <c r="O145" s="173"/>
      <c r="P145" s="173"/>
      <c r="Q145" s="173"/>
      <c r="R145" s="174">
        <v>0.11</v>
      </c>
      <c r="S145" s="172">
        <f>R145*K145</f>
        <v>2.3650000000000002</v>
      </c>
      <c r="T145" s="174">
        <v>0</v>
      </c>
      <c r="U145" s="172">
        <f>T145*K145</f>
        <v>0</v>
      </c>
      <c r="V145" s="124"/>
      <c r="X145" s="202"/>
      <c r="AC145" s="202"/>
    </row>
    <row r="146" spans="1:29" s="32" customFormat="1" x14ac:dyDescent="0.25">
      <c r="B146" s="123"/>
      <c r="C146" s="181"/>
      <c r="D146" s="181"/>
      <c r="E146" s="182" t="s">
        <v>142</v>
      </c>
      <c r="F146" s="183" t="s">
        <v>146</v>
      </c>
      <c r="G146" s="184"/>
      <c r="H146" s="184"/>
      <c r="I146" s="184"/>
      <c r="J146" s="184"/>
      <c r="K146" s="185">
        <v>21.5</v>
      </c>
      <c r="L146" s="1"/>
      <c r="M146" s="2"/>
      <c r="N146" s="186"/>
      <c r="O146" s="186"/>
      <c r="P146" s="186"/>
      <c r="Q146" s="186"/>
      <c r="R146" s="187"/>
      <c r="S146" s="48"/>
      <c r="T146" s="187"/>
      <c r="U146" s="48"/>
      <c r="V146" s="179"/>
      <c r="W146" s="180"/>
      <c r="X146" s="206"/>
      <c r="Z146" s="203"/>
      <c r="AC146" s="206"/>
    </row>
    <row r="147" spans="1:29" s="32" customFormat="1" x14ac:dyDescent="0.25">
      <c r="B147" s="123"/>
      <c r="C147" s="181"/>
      <c r="D147" s="181"/>
      <c r="E147" s="188"/>
      <c r="F147" s="189"/>
      <c r="G147" s="190"/>
      <c r="H147" s="190"/>
      <c r="I147" s="190"/>
      <c r="J147" s="191"/>
      <c r="K147" s="192">
        <f>SUM(K146:K146)</f>
        <v>21.5</v>
      </c>
      <c r="L147" s="1"/>
      <c r="M147" s="2"/>
      <c r="N147" s="186"/>
      <c r="O147" s="186"/>
      <c r="P147" s="186"/>
      <c r="Q147" s="186"/>
      <c r="R147" s="187"/>
      <c r="S147" s="48"/>
      <c r="T147" s="187"/>
      <c r="U147" s="48"/>
      <c r="V147" s="179"/>
      <c r="W147" s="180"/>
      <c r="X147" s="207"/>
      <c r="Z147" s="203"/>
      <c r="AC147" s="207"/>
    </row>
    <row r="148" spans="1:29" s="32" customFormat="1" x14ac:dyDescent="0.25">
      <c r="B148" s="123"/>
      <c r="C148" s="149"/>
      <c r="D148" s="149" t="s">
        <v>40</v>
      </c>
      <c r="E148" s="175" t="s">
        <v>73</v>
      </c>
      <c r="F148" s="193" t="s">
        <v>74</v>
      </c>
      <c r="G148" s="194"/>
      <c r="H148" s="194"/>
      <c r="I148" s="194"/>
      <c r="J148" s="176" t="s">
        <v>44</v>
      </c>
      <c r="K148" s="154">
        <f>S111/2</f>
        <v>19.977397499999999</v>
      </c>
      <c r="L148" s="5"/>
      <c r="M148" s="6"/>
      <c r="N148" s="155">
        <f>ROUND(L148*K148,2)</f>
        <v>0</v>
      </c>
      <c r="O148" s="155"/>
      <c r="P148" s="155"/>
      <c r="Q148" s="155"/>
      <c r="R148" s="156">
        <v>0</v>
      </c>
      <c r="S148" s="154">
        <v>0</v>
      </c>
      <c r="T148" s="156">
        <v>0</v>
      </c>
      <c r="U148" s="154">
        <v>0</v>
      </c>
      <c r="V148" s="124"/>
      <c r="X148" s="207"/>
      <c r="Z148" s="203"/>
      <c r="AA148" s="203"/>
      <c r="AC148" s="207"/>
    </row>
    <row r="149" spans="1:29" s="32" customFormat="1" x14ac:dyDescent="0.25">
      <c r="B149" s="123"/>
      <c r="C149" s="167"/>
      <c r="D149" s="167" t="s">
        <v>40</v>
      </c>
      <c r="E149" s="177" t="s">
        <v>71</v>
      </c>
      <c r="F149" s="208" t="s">
        <v>72</v>
      </c>
      <c r="G149" s="170"/>
      <c r="H149" s="170"/>
      <c r="I149" s="170"/>
      <c r="J149" s="209" t="s">
        <v>44</v>
      </c>
      <c r="K149" s="172">
        <f>K148</f>
        <v>19.977397499999999</v>
      </c>
      <c r="L149" s="3"/>
      <c r="M149" s="4"/>
      <c r="N149" s="173">
        <f>ROUND(L149*K149,2)</f>
        <v>0</v>
      </c>
      <c r="O149" s="173"/>
      <c r="P149" s="173"/>
      <c r="Q149" s="173"/>
      <c r="R149" s="174">
        <v>0</v>
      </c>
      <c r="S149" s="172">
        <v>0</v>
      </c>
      <c r="T149" s="174">
        <v>0</v>
      </c>
      <c r="U149" s="172">
        <v>0</v>
      </c>
      <c r="V149" s="124"/>
      <c r="X149" s="207"/>
      <c r="Z149" s="203"/>
      <c r="AA149" s="203"/>
      <c r="AC149" s="207"/>
    </row>
    <row r="150" spans="1:29" s="143" customFormat="1" ht="15" x14ac:dyDescent="0.3">
      <c r="B150" s="142"/>
      <c r="D150" s="13"/>
      <c r="E150" s="13"/>
      <c r="F150" s="13"/>
      <c r="G150" s="13"/>
      <c r="H150" s="13"/>
      <c r="I150" s="13"/>
      <c r="J150" s="13"/>
      <c r="K150" s="144"/>
      <c r="L150" s="13"/>
      <c r="M150" s="13"/>
      <c r="N150" s="145"/>
      <c r="O150" s="146"/>
      <c r="P150" s="146"/>
      <c r="Q150" s="146"/>
      <c r="S150" s="147"/>
      <c r="U150" s="147"/>
      <c r="V150" s="148"/>
      <c r="X150" s="207"/>
      <c r="Y150" s="32"/>
      <c r="Z150" s="203"/>
      <c r="AA150" s="203"/>
      <c r="AB150" s="32"/>
      <c r="AC150" s="207"/>
    </row>
    <row r="151" spans="1:29" s="42" customFormat="1" x14ac:dyDescent="0.15">
      <c r="A151" s="223"/>
      <c r="B151" s="125"/>
      <c r="C151" s="224"/>
      <c r="D151" s="224"/>
      <c r="E151" s="225"/>
      <c r="F151" s="226"/>
      <c r="J151" s="135"/>
      <c r="K151" s="44"/>
      <c r="L151" s="227"/>
      <c r="N151" s="59"/>
      <c r="O151" s="59"/>
      <c r="P151" s="59"/>
      <c r="Q151" s="59"/>
      <c r="R151" s="228"/>
      <c r="S151" s="44"/>
      <c r="T151" s="228"/>
      <c r="U151" s="44"/>
      <c r="V151" s="126"/>
      <c r="X151" s="207"/>
      <c r="Y151" s="32"/>
      <c r="Z151" s="203"/>
      <c r="AA151" s="203"/>
      <c r="AB151" s="32"/>
      <c r="AC151" s="207"/>
    </row>
    <row r="152" spans="1:29" s="32" customFormat="1" x14ac:dyDescent="0.3">
      <c r="A152" s="143"/>
      <c r="B152" s="123"/>
      <c r="C152" s="229" t="s">
        <v>53</v>
      </c>
      <c r="D152" s="181"/>
      <c r="E152" s="230"/>
      <c r="F152" s="231"/>
      <c r="J152" s="133"/>
      <c r="K152" s="48"/>
      <c r="L152" s="14"/>
      <c r="N152" s="15"/>
      <c r="O152" s="15"/>
      <c r="P152" s="15"/>
      <c r="Q152" s="15"/>
      <c r="R152" s="187"/>
      <c r="S152" s="48"/>
      <c r="T152" s="187"/>
      <c r="U152" s="48"/>
      <c r="V152" s="124"/>
      <c r="X152" s="207"/>
      <c r="Z152" s="203"/>
      <c r="AA152" s="203"/>
      <c r="AC152" s="207"/>
    </row>
    <row r="153" spans="1:29" s="32" customFormat="1" x14ac:dyDescent="0.3">
      <c r="A153" s="143"/>
      <c r="B153" s="123"/>
      <c r="C153" s="232"/>
      <c r="D153" s="181"/>
      <c r="E153" s="230"/>
      <c r="F153" s="231"/>
      <c r="J153" s="133"/>
      <c r="K153" s="48"/>
      <c r="L153" s="14"/>
      <c r="N153" s="15"/>
      <c r="O153" s="15"/>
      <c r="P153" s="15"/>
      <c r="Q153" s="15"/>
      <c r="R153" s="187"/>
      <c r="S153" s="48"/>
      <c r="T153" s="187"/>
      <c r="U153" s="48"/>
      <c r="V153" s="124"/>
      <c r="X153" s="48"/>
      <c r="Y153" s="180"/>
      <c r="AC153" s="48"/>
    </row>
    <row r="154" spans="1:29" s="42" customFormat="1" ht="6.95" customHeight="1" x14ac:dyDescent="0.3">
      <c r="A154" s="223"/>
      <c r="B154" s="233"/>
      <c r="C154" s="234"/>
      <c r="D154" s="234"/>
      <c r="E154" s="234"/>
      <c r="F154" s="234"/>
      <c r="G154" s="234"/>
      <c r="H154" s="234"/>
      <c r="I154" s="234"/>
      <c r="J154" s="234"/>
      <c r="K154" s="235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6"/>
      <c r="Z154" s="13"/>
    </row>
  </sheetData>
  <sheetProtection algorithmName="SHA-512" hashValue="NJzkwXDk/hYyKIu2Era6OlYvnRagqWyO70+aZIL21kveDquzn+rGz0DUzOJWAwGs7fMRMpkHG2FokavQ/aXx4g==" saltValue="205m/M0Uun7lr/N4sCQa0A==" spinCount="100000" sheet="1" objects="1" scenarios="1"/>
  <mergeCells count="200">
    <mergeCell ref="L69:M69"/>
    <mergeCell ref="N69:Q69"/>
    <mergeCell ref="F72:I72"/>
    <mergeCell ref="L72:M72"/>
    <mergeCell ref="N72:Q72"/>
    <mergeCell ref="F76:I76"/>
    <mergeCell ref="L76:M76"/>
    <mergeCell ref="N76:Q76"/>
    <mergeCell ref="F78:I78"/>
    <mergeCell ref="L78:M78"/>
    <mergeCell ref="N78:Q78"/>
    <mergeCell ref="F77:I77"/>
    <mergeCell ref="L77:M77"/>
    <mergeCell ref="N77:Q77"/>
    <mergeCell ref="F75:I75"/>
    <mergeCell ref="L75:M75"/>
    <mergeCell ref="N42:Q42"/>
    <mergeCell ref="F85:I85"/>
    <mergeCell ref="L85:M85"/>
    <mergeCell ref="N85:Q85"/>
    <mergeCell ref="N8:P8"/>
    <mergeCell ref="C3:U4"/>
    <mergeCell ref="C30:U30"/>
    <mergeCell ref="M18:P18"/>
    <mergeCell ref="M19:P19"/>
    <mergeCell ref="M21:P21"/>
    <mergeCell ref="H23:J23"/>
    <mergeCell ref="N43:Q43"/>
    <mergeCell ref="N44:Q44"/>
    <mergeCell ref="F6:P6"/>
    <mergeCell ref="F33:P33"/>
    <mergeCell ref="H24:J24"/>
    <mergeCell ref="M24:P24"/>
    <mergeCell ref="L26:P26"/>
    <mergeCell ref="F32:P32"/>
    <mergeCell ref="M35:P35"/>
    <mergeCell ref="N46:Q46"/>
    <mergeCell ref="N50:Q50"/>
    <mergeCell ref="C56:U56"/>
    <mergeCell ref="F69:I69"/>
    <mergeCell ref="N70:Q70"/>
    <mergeCell ref="F73:I73"/>
    <mergeCell ref="L73:M73"/>
    <mergeCell ref="F95:I95"/>
    <mergeCell ref="F84:I84"/>
    <mergeCell ref="L84:M84"/>
    <mergeCell ref="N84:Q84"/>
    <mergeCell ref="F89:I89"/>
    <mergeCell ref="L89:M89"/>
    <mergeCell ref="N89:Q89"/>
    <mergeCell ref="F70:I70"/>
    <mergeCell ref="L70:M70"/>
    <mergeCell ref="N73:Q73"/>
    <mergeCell ref="N95:Q95"/>
    <mergeCell ref="F88:I88"/>
    <mergeCell ref="L88:M88"/>
    <mergeCell ref="N88:Q88"/>
    <mergeCell ref="N79:Q79"/>
    <mergeCell ref="R1:Z1"/>
    <mergeCell ref="X42:Z42"/>
    <mergeCell ref="N67:Q67"/>
    <mergeCell ref="N68:Q68"/>
    <mergeCell ref="N65:Q65"/>
    <mergeCell ref="F58:P58"/>
    <mergeCell ref="M60:P60"/>
    <mergeCell ref="M62:Q62"/>
    <mergeCell ref="M63:Q63"/>
    <mergeCell ref="F65:I65"/>
    <mergeCell ref="L65:M65"/>
    <mergeCell ref="C1:Q1"/>
    <mergeCell ref="F5:P5"/>
    <mergeCell ref="O10:P10"/>
    <mergeCell ref="O11:P11"/>
    <mergeCell ref="O12:P12"/>
    <mergeCell ref="O13:P13"/>
    <mergeCell ref="N48:Q48"/>
    <mergeCell ref="M23:P23"/>
    <mergeCell ref="N45:Q45"/>
    <mergeCell ref="M37:Q37"/>
    <mergeCell ref="M38:Q38"/>
    <mergeCell ref="C40:G40"/>
    <mergeCell ref="N40:Q40"/>
    <mergeCell ref="F81:I81"/>
    <mergeCell ref="L81:M81"/>
    <mergeCell ref="N81:Q81"/>
    <mergeCell ref="N92:Q92"/>
    <mergeCell ref="L92:M92"/>
    <mergeCell ref="F92:I92"/>
    <mergeCell ref="L101:M101"/>
    <mergeCell ref="N98:Q98"/>
    <mergeCell ref="F99:I99"/>
    <mergeCell ref="L99:M99"/>
    <mergeCell ref="N99:Q99"/>
    <mergeCell ref="F100:I100"/>
    <mergeCell ref="L100:M100"/>
    <mergeCell ref="L95:M95"/>
    <mergeCell ref="F74:I74"/>
    <mergeCell ref="L74:M74"/>
    <mergeCell ref="N74:Q74"/>
    <mergeCell ref="N75:Q75"/>
    <mergeCell ref="F71:I71"/>
    <mergeCell ref="L71:M71"/>
    <mergeCell ref="N71:Q71"/>
    <mergeCell ref="F80:I80"/>
    <mergeCell ref="L80:M80"/>
    <mergeCell ref="N80:Q80"/>
    <mergeCell ref="N136:Q136"/>
    <mergeCell ref="F139:I139"/>
    <mergeCell ref="L139:M139"/>
    <mergeCell ref="N139:Q139"/>
    <mergeCell ref="F132:I132"/>
    <mergeCell ref="L132:M132"/>
    <mergeCell ref="N132:Q132"/>
    <mergeCell ref="N111:Q111"/>
    <mergeCell ref="F101:I101"/>
    <mergeCell ref="L112:M112"/>
    <mergeCell ref="F135:I135"/>
    <mergeCell ref="L135:M135"/>
    <mergeCell ref="N135:Q135"/>
    <mergeCell ref="F136:I136"/>
    <mergeCell ref="L136:M136"/>
    <mergeCell ref="N124:Q124"/>
    <mergeCell ref="N101:Q101"/>
    <mergeCell ref="F102:I102"/>
    <mergeCell ref="F110:I110"/>
    <mergeCell ref="L110:M110"/>
    <mergeCell ref="N110:Q110"/>
    <mergeCell ref="F103:I103"/>
    <mergeCell ref="L103:M103"/>
    <mergeCell ref="N112:Q112"/>
    <mergeCell ref="F125:I125"/>
    <mergeCell ref="L125:M125"/>
    <mergeCell ref="N125:Q125"/>
    <mergeCell ref="N103:Q103"/>
    <mergeCell ref="F104:I104"/>
    <mergeCell ref="L104:M104"/>
    <mergeCell ref="N104:Q104"/>
    <mergeCell ref="F105:I105"/>
    <mergeCell ref="L105:M105"/>
    <mergeCell ref="N105:Q105"/>
    <mergeCell ref="F106:I106"/>
    <mergeCell ref="L106:M106"/>
    <mergeCell ref="N106:Q106"/>
    <mergeCell ref="F112:I112"/>
    <mergeCell ref="F129:I129"/>
    <mergeCell ref="L129:M129"/>
    <mergeCell ref="N129:Q129"/>
    <mergeCell ref="L102:M102"/>
    <mergeCell ref="N102:Q102"/>
    <mergeCell ref="F143:I143"/>
    <mergeCell ref="F140:I140"/>
    <mergeCell ref="L140:M140"/>
    <mergeCell ref="N140:Q140"/>
    <mergeCell ref="F123:I123"/>
    <mergeCell ref="L123:M123"/>
    <mergeCell ref="N123:Q123"/>
    <mergeCell ref="F124:I124"/>
    <mergeCell ref="L124:M124"/>
    <mergeCell ref="L143:M143"/>
    <mergeCell ref="N143:Q143"/>
    <mergeCell ref="F126:I126"/>
    <mergeCell ref="L126:M126"/>
    <mergeCell ref="N126:Q126"/>
    <mergeCell ref="F114:I114"/>
    <mergeCell ref="L114:M114"/>
    <mergeCell ref="N114:Q114"/>
    <mergeCell ref="F117:I117"/>
    <mergeCell ref="L117:M117"/>
    <mergeCell ref="F98:I98"/>
    <mergeCell ref="L98:M98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N117:Q117"/>
    <mergeCell ref="F109:I109"/>
    <mergeCell ref="L109:M109"/>
    <mergeCell ref="N109:Q109"/>
    <mergeCell ref="F113:I113"/>
    <mergeCell ref="L113:M113"/>
    <mergeCell ref="N113:Q113"/>
    <mergeCell ref="N100:Q100"/>
    <mergeCell ref="F149:I149"/>
    <mergeCell ref="L149:M149"/>
    <mergeCell ref="N149:Q149"/>
    <mergeCell ref="N150:Q150"/>
    <mergeCell ref="F144:I144"/>
    <mergeCell ref="F148:I148"/>
    <mergeCell ref="L148:M148"/>
    <mergeCell ref="N148:Q148"/>
    <mergeCell ref="F145:I145"/>
    <mergeCell ref="L145:M145"/>
    <mergeCell ref="N145:Q145"/>
    <mergeCell ref="L144:M144"/>
    <mergeCell ref="N144:Q144"/>
  </mergeCells>
  <phoneticPr fontId="11" type="noConversion"/>
  <printOptions horizontalCentered="1"/>
  <pageMargins left="0.19685039370078741" right="0.19685039370078741" top="0.39370078740157483" bottom="0.39370078740157483" header="0" footer="0.19685039370078741"/>
  <pageSetup paperSize="9" scale="90" orientation="landscape" errors="blank" r:id="rId1"/>
  <headerFooter>
    <oddFooter>Stránka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B1FC8D81-DD65-4CB0-937F-120772F2FD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SO.101 - Chodník</vt:lpstr>
      <vt:lpstr>'SO.101 - Chodník'!Názvy_tisku</vt:lpstr>
      <vt:lpstr>'SO.101 - Chodník'!Oblast_tisku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VLADA-PC\dulikv</dc:creator>
  <cp:lastModifiedBy>LENOVO</cp:lastModifiedBy>
  <cp:lastPrinted>2021-12-03T13:51:14Z</cp:lastPrinted>
  <dcterms:created xsi:type="dcterms:W3CDTF">2020-05-15T12:39:00Z</dcterms:created>
  <dcterms:modified xsi:type="dcterms:W3CDTF">2022-11-07T18:29:08Z</dcterms:modified>
</cp:coreProperties>
</file>