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680"/>
  </bookViews>
  <sheets>
    <sheet name="Rekapitulace stavby" sheetId="1" r:id="rId1"/>
    <sheet name="SO-01a - Dešťová kanaliza..." sheetId="2" r:id="rId2"/>
    <sheet name="SO-02 - Nádrž" sheetId="3" r:id="rId3"/>
    <sheet name="SO-03b - Přívod vody pro ..." sheetId="4" r:id="rId4"/>
    <sheet name="SO-04 - Jezírko" sheetId="5" r:id="rId5"/>
    <sheet name="SO-05b - Přívod vody pro ..." sheetId="6" r:id="rId6"/>
    <sheet name="F SO-06 02 SM ZP - Elektr..." sheetId="7" r:id="rId7"/>
    <sheet name="VON - Vedlejší a ostatní ..." sheetId="8" r:id="rId8"/>
    <sheet name="SO-01b - Dešťová kanaliza..." sheetId="9" r:id="rId9"/>
    <sheet name="SO-03a - Přívod vody pro ..." sheetId="10" r:id="rId10"/>
    <sheet name="SO-05a - Přívod vody pro ..." sheetId="11" r:id="rId11"/>
    <sheet name="F SO-06 02 SM NZP - Elekt..." sheetId="12" r:id="rId12"/>
    <sheet name="Pokyny pro vyplnění" sheetId="13" r:id="rId13"/>
  </sheets>
  <definedNames>
    <definedName name="_xlnm._FilterDatabase" localSheetId="11" hidden="1">'F SO-06 02 SM NZP - Elekt...'!$C$86:$K$91</definedName>
    <definedName name="_xlnm._FilterDatabase" localSheetId="6" hidden="1">'F SO-06 02 SM ZP - Elektr...'!$C$86:$K$91</definedName>
    <definedName name="_xlnm._FilterDatabase" localSheetId="1" hidden="1">'SO-01a - Dešťová kanaliza...'!$C$94:$K$443</definedName>
    <definedName name="_xlnm._FilterDatabase" localSheetId="8" hidden="1">'SO-01b - Dešťová kanaliza...'!$C$91:$K$198</definedName>
    <definedName name="_xlnm._FilterDatabase" localSheetId="2" hidden="1">'SO-02 - Nádrž'!$C$93:$K$285</definedName>
    <definedName name="_xlnm._FilterDatabase" localSheetId="9" hidden="1">'SO-03a - Přívod vody pro ...'!$C$90:$K$247</definedName>
    <definedName name="_xlnm._FilterDatabase" localSheetId="3" hidden="1">'SO-03b - Přívod vody pro ...'!$C$86:$K$92</definedName>
    <definedName name="_xlnm._FilterDatabase" localSheetId="4" hidden="1">'SO-04 - Jezírko'!$C$95:$K$407</definedName>
    <definedName name="_xlnm._FilterDatabase" localSheetId="10" hidden="1">'SO-05a - Přívod vody pro ...'!$C$92:$K$340</definedName>
    <definedName name="_xlnm._FilterDatabase" localSheetId="5" hidden="1">'SO-05b - Přívod vody pro ...'!$C$86:$K$92</definedName>
    <definedName name="_xlnm._FilterDatabase" localSheetId="7" hidden="1">'VON - Vedlejší a ostatní ...'!$C$87:$K$121</definedName>
    <definedName name="_xlnm.Print_Titles" localSheetId="11">'F SO-06 02 SM NZP - Elekt...'!$86:$86</definedName>
    <definedName name="_xlnm.Print_Titles" localSheetId="6">'F SO-06 02 SM ZP - Elektr...'!$86:$86</definedName>
    <definedName name="_xlnm.Print_Titles" localSheetId="0">'Rekapitulace stavby'!$52:$52</definedName>
    <definedName name="_xlnm.Print_Titles" localSheetId="1">'SO-01a - Dešťová kanaliza...'!$94:$94</definedName>
    <definedName name="_xlnm.Print_Titles" localSheetId="8">'SO-01b - Dešťová kanaliza...'!$91:$91</definedName>
    <definedName name="_xlnm.Print_Titles" localSheetId="2">'SO-02 - Nádrž'!$93:$93</definedName>
    <definedName name="_xlnm.Print_Titles" localSheetId="9">'SO-03a - Přívod vody pro ...'!$90:$90</definedName>
    <definedName name="_xlnm.Print_Titles" localSheetId="3">'SO-03b - Přívod vody pro ...'!$86:$86</definedName>
    <definedName name="_xlnm.Print_Titles" localSheetId="4">'SO-04 - Jezírko'!$95:$95</definedName>
    <definedName name="_xlnm.Print_Titles" localSheetId="10">'SO-05a - Přívod vody pro ...'!$92:$92</definedName>
    <definedName name="_xlnm.Print_Titles" localSheetId="5">'SO-05b - Přívod vody pro ...'!$86:$86</definedName>
    <definedName name="_xlnm.Print_Titles" localSheetId="7">'VON - Vedlejší a ostatní ...'!$87:$87</definedName>
    <definedName name="_xlnm.Print_Area" localSheetId="11">'F SO-06 02 SM NZP - Elekt...'!$C$4:$J$41,'F SO-06 02 SM NZP - Elekt...'!$C$47:$J$66,'F SO-06 02 SM NZP - Elekt...'!$C$72:$K$91</definedName>
    <definedName name="_xlnm.Print_Area" localSheetId="6">'F SO-06 02 SM ZP - Elektr...'!$C$4:$J$41,'F SO-06 02 SM ZP - Elektr...'!$C$47:$J$66,'F SO-06 02 SM ZP - Elektr...'!$C$72:$K$91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stavby'!$C$42:$AQ$68</definedName>
    <definedName name="_xlnm.Print_Area" localSheetId="1">'SO-01a - Dešťová kanaliza...'!$C$4:$J$41,'SO-01a - Dešťová kanaliza...'!$C$47:$J$74,'SO-01a - Dešťová kanaliza...'!$C$80:$K$443</definedName>
    <definedName name="_xlnm.Print_Area" localSheetId="8">'SO-01b - Dešťová kanaliza...'!$C$4:$J$41,'SO-01b - Dešťová kanaliza...'!$C$47:$J$71,'SO-01b - Dešťová kanaliza...'!$C$77:$K$198</definedName>
    <definedName name="_xlnm.Print_Area" localSheetId="2">'SO-02 - Nádrž'!$C$4:$J$41,'SO-02 - Nádrž'!$C$47:$J$73,'SO-02 - Nádrž'!$C$79:$K$285</definedName>
    <definedName name="_xlnm.Print_Area" localSheetId="9">'SO-03a - Přívod vody pro ...'!$C$4:$J$41,'SO-03a - Přívod vody pro ...'!$C$47:$J$70,'SO-03a - Přívod vody pro ...'!$C$76:$K$247</definedName>
    <definedName name="_xlnm.Print_Area" localSheetId="3">'SO-03b - Přívod vody pro ...'!$C$4:$J$41,'SO-03b - Přívod vody pro ...'!$C$47:$J$66,'SO-03b - Přívod vody pro ...'!$C$72:$K$92</definedName>
    <definedName name="_xlnm.Print_Area" localSheetId="4">'SO-04 - Jezírko'!$C$4:$J$41,'SO-04 - Jezírko'!$C$47:$J$75,'SO-04 - Jezírko'!$C$81:$K$407</definedName>
    <definedName name="_xlnm.Print_Area" localSheetId="10">'SO-05a - Přívod vody pro ...'!$C$4:$J$41,'SO-05a - Přívod vody pro ...'!$C$47:$J$72,'SO-05a - Přívod vody pro ...'!$C$78:$K$340</definedName>
    <definedName name="_xlnm.Print_Area" localSheetId="5">'SO-05b - Přívod vody pro ...'!$C$4:$J$41,'SO-05b - Přívod vody pro ...'!$C$47:$J$66,'SO-05b - Přívod vody pro ...'!$C$72:$K$92</definedName>
    <definedName name="_xlnm.Print_Area" localSheetId="7">'VON - Vedlejší a ostatní ...'!$C$4:$J$41,'VON - Vedlejší a ostatní ...'!$C$47:$J$67,'VON - Vedlejší a ostatní ...'!$C$73:$K$121</definedName>
  </definedNames>
  <calcPr calcId="125725"/>
</workbook>
</file>

<file path=xl/calcChain.xml><?xml version="1.0" encoding="utf-8"?>
<calcChain xmlns="http://schemas.openxmlformats.org/spreadsheetml/2006/main">
  <c r="J39" i="12"/>
  <c r="J38"/>
  <c r="AY67" i="1"/>
  <c r="J37" i="12"/>
  <c r="AX67" i="1"/>
  <c r="BI90" i="12"/>
  <c r="BH90"/>
  <c r="BG90"/>
  <c r="BE90"/>
  <c r="F35" s="1"/>
  <c r="AZ67" i="1" s="1"/>
  <c r="T90" i="12"/>
  <c r="T89"/>
  <c r="T88" s="1"/>
  <c r="T87" s="1"/>
  <c r="R90"/>
  <c r="R89"/>
  <c r="R88"/>
  <c r="R87"/>
  <c r="P90"/>
  <c r="P89"/>
  <c r="P88"/>
  <c r="P87"/>
  <c r="AU67" i="1" s="1"/>
  <c r="J83" i="12"/>
  <c r="F83"/>
  <c r="F81"/>
  <c r="E79"/>
  <c r="J58"/>
  <c r="F58"/>
  <c r="F56"/>
  <c r="E54"/>
  <c r="J26"/>
  <c r="E26"/>
  <c r="J84"/>
  <c r="J25"/>
  <c r="J20"/>
  <c r="E20"/>
  <c r="F59"/>
  <c r="J19"/>
  <c r="J14"/>
  <c r="J56"/>
  <c r="E7"/>
  <c r="E50" s="1"/>
  <c r="J39" i="11"/>
  <c r="J38"/>
  <c r="AY66" i="1"/>
  <c r="J37" i="11"/>
  <c r="AX66" i="1"/>
  <c r="BI337" i="11"/>
  <c r="BH337"/>
  <c r="BG337"/>
  <c r="BE337"/>
  <c r="T337"/>
  <c r="R337"/>
  <c r="P337"/>
  <c r="BI334"/>
  <c r="BH334"/>
  <c r="BG334"/>
  <c r="BE334"/>
  <c r="T334"/>
  <c r="R334"/>
  <c r="P334"/>
  <c r="BI329"/>
  <c r="BH329"/>
  <c r="BG329"/>
  <c r="BE329"/>
  <c r="T329"/>
  <c r="R329"/>
  <c r="P329"/>
  <c r="BI325"/>
  <c r="BH325"/>
  <c r="BG325"/>
  <c r="BE325"/>
  <c r="T325"/>
  <c r="R325"/>
  <c r="P325"/>
  <c r="BI321"/>
  <c r="BH321"/>
  <c r="BG321"/>
  <c r="BE321"/>
  <c r="T321"/>
  <c r="R321"/>
  <c r="P321"/>
  <c r="BI317"/>
  <c r="BH317"/>
  <c r="BG317"/>
  <c r="BE317"/>
  <c r="T317"/>
  <c r="R317"/>
  <c r="P317"/>
  <c r="BI313"/>
  <c r="BH313"/>
  <c r="BG313"/>
  <c r="BE313"/>
  <c r="T313"/>
  <c r="R313"/>
  <c r="P313"/>
  <c r="BI308"/>
  <c r="BH308"/>
  <c r="BG308"/>
  <c r="BE308"/>
  <c r="T308"/>
  <c r="T307" s="1"/>
  <c r="R308"/>
  <c r="R307"/>
  <c r="P308"/>
  <c r="P307" s="1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4"/>
  <c r="BH294"/>
  <c r="BG294"/>
  <c r="BE294"/>
  <c r="T294"/>
  <c r="R294"/>
  <c r="P294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4"/>
  <c r="BH284"/>
  <c r="BG284"/>
  <c r="BE284"/>
  <c r="T284"/>
  <c r="R284"/>
  <c r="P284"/>
  <c r="BI282"/>
  <c r="BH282"/>
  <c r="BG282"/>
  <c r="BE282"/>
  <c r="T282"/>
  <c r="R282"/>
  <c r="P282"/>
  <c r="BI278"/>
  <c r="BH278"/>
  <c r="BG278"/>
  <c r="BE278"/>
  <c r="T278"/>
  <c r="R278"/>
  <c r="P278"/>
  <c r="BI274"/>
  <c r="BH274"/>
  <c r="BG274"/>
  <c r="BE274"/>
  <c r="T274"/>
  <c r="R274"/>
  <c r="P274"/>
  <c r="BI270"/>
  <c r="BH270"/>
  <c r="BG270"/>
  <c r="BE270"/>
  <c r="T270"/>
  <c r="R270"/>
  <c r="P270"/>
  <c r="BI265"/>
  <c r="BH265"/>
  <c r="BG265"/>
  <c r="BE265"/>
  <c r="T265"/>
  <c r="R265"/>
  <c r="P265"/>
  <c r="BI259"/>
  <c r="BH259"/>
  <c r="BG259"/>
  <c r="BE259"/>
  <c r="T259"/>
  <c r="R259"/>
  <c r="P259"/>
  <c r="BI253"/>
  <c r="BH253"/>
  <c r="BG253"/>
  <c r="BE253"/>
  <c r="T253"/>
  <c r="R253"/>
  <c r="P253"/>
  <c r="BI247"/>
  <c r="BH247"/>
  <c r="BG247"/>
  <c r="BE247"/>
  <c r="T247"/>
  <c r="R247"/>
  <c r="P247"/>
  <c r="BI241"/>
  <c r="BH241"/>
  <c r="BG241"/>
  <c r="BE241"/>
  <c r="T241"/>
  <c r="R241"/>
  <c r="P241"/>
  <c r="BI235"/>
  <c r="BH235"/>
  <c r="BG235"/>
  <c r="BE235"/>
  <c r="T235"/>
  <c r="R235"/>
  <c r="P235"/>
  <c r="BI229"/>
  <c r="BH229"/>
  <c r="BG229"/>
  <c r="BE229"/>
  <c r="T229"/>
  <c r="R229"/>
  <c r="P229"/>
  <c r="BI221"/>
  <c r="BH221"/>
  <c r="BG221"/>
  <c r="BE221"/>
  <c r="T221"/>
  <c r="T220"/>
  <c r="R221"/>
  <c r="R220" s="1"/>
  <c r="P221"/>
  <c r="P220"/>
  <c r="BI216"/>
  <c r="BH216"/>
  <c r="BG216"/>
  <c r="BE216"/>
  <c r="T216"/>
  <c r="R216"/>
  <c r="P216"/>
  <c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199"/>
  <c r="BH199"/>
  <c r="BG199"/>
  <c r="BE199"/>
  <c r="T199"/>
  <c r="R199"/>
  <c r="P199"/>
  <c r="BI195"/>
  <c r="BH195"/>
  <c r="BG195"/>
  <c r="BE195"/>
  <c r="T195"/>
  <c r="R195"/>
  <c r="P195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7"/>
  <c r="BH167"/>
  <c r="BG167"/>
  <c r="BE167"/>
  <c r="T167"/>
  <c r="R167"/>
  <c r="P167"/>
  <c r="BI158"/>
  <c r="BH158"/>
  <c r="BG158"/>
  <c r="BE158"/>
  <c r="T158"/>
  <c r="R158"/>
  <c r="P158"/>
  <c r="BI149"/>
  <c r="BH149"/>
  <c r="BG149"/>
  <c r="BE149"/>
  <c r="T149"/>
  <c r="R149"/>
  <c r="P149"/>
  <c r="BI139"/>
  <c r="BH139"/>
  <c r="BG139"/>
  <c r="BE139"/>
  <c r="T139"/>
  <c r="R139"/>
  <c r="P139"/>
  <c r="BI135"/>
  <c r="BH135"/>
  <c r="BG135"/>
  <c r="BE135"/>
  <c r="T135"/>
  <c r="R135"/>
  <c r="P135"/>
  <c r="BI130"/>
  <c r="BH130"/>
  <c r="BG130"/>
  <c r="BE130"/>
  <c r="T130"/>
  <c r="R130"/>
  <c r="P130"/>
  <c r="BI125"/>
  <c r="BH125"/>
  <c r="BG125"/>
  <c r="BE125"/>
  <c r="T125"/>
  <c r="R125"/>
  <c r="P125"/>
  <c r="BI120"/>
  <c r="BH120"/>
  <c r="BG120"/>
  <c r="BE120"/>
  <c r="T120"/>
  <c r="R120"/>
  <c r="P120"/>
  <c r="BI114"/>
  <c r="BH114"/>
  <c r="BG114"/>
  <c r="BE114"/>
  <c r="T114"/>
  <c r="R114"/>
  <c r="P114"/>
  <c r="BI108"/>
  <c r="BH108"/>
  <c r="BG108"/>
  <c r="BE108"/>
  <c r="T108"/>
  <c r="R108"/>
  <c r="P108"/>
  <c r="BI102"/>
  <c r="BH102"/>
  <c r="BG102"/>
  <c r="BE102"/>
  <c r="T102"/>
  <c r="R102"/>
  <c r="P102"/>
  <c r="BI96"/>
  <c r="BH96"/>
  <c r="BG96"/>
  <c r="BE96"/>
  <c r="T96"/>
  <c r="R96"/>
  <c r="P96"/>
  <c r="J89"/>
  <c r="F89"/>
  <c r="F87"/>
  <c r="E85"/>
  <c r="J58"/>
  <c r="F58"/>
  <c r="F56"/>
  <c r="E54"/>
  <c r="J26"/>
  <c r="E26"/>
  <c r="J59"/>
  <c r="J25"/>
  <c r="J20"/>
  <c r="E20"/>
  <c r="F59"/>
  <c r="J19"/>
  <c r="J14"/>
  <c r="J87" s="1"/>
  <c r="E7"/>
  <c r="E50" s="1"/>
  <c r="J39" i="10"/>
  <c r="J38"/>
  <c r="AY65" i="1"/>
  <c r="J37" i="10"/>
  <c r="AX65" i="1"/>
  <c r="BI245" i="10"/>
  <c r="BH245"/>
  <c r="BG245"/>
  <c r="BE245"/>
  <c r="T245"/>
  <c r="T244"/>
  <c r="R245"/>
  <c r="R244"/>
  <c r="P245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89"/>
  <c r="BH189"/>
  <c r="BG189"/>
  <c r="BE189"/>
  <c r="T189"/>
  <c r="R189"/>
  <c r="P189"/>
  <c r="BI185"/>
  <c r="BH185"/>
  <c r="BG185"/>
  <c r="BE185"/>
  <c r="T185"/>
  <c r="R185"/>
  <c r="P185"/>
  <c r="BI179"/>
  <c r="BH179"/>
  <c r="BG179"/>
  <c r="BE179"/>
  <c r="T179"/>
  <c r="R179"/>
  <c r="P179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2"/>
  <c r="BH162"/>
  <c r="BG162"/>
  <c r="BE162"/>
  <c r="T162"/>
  <c r="R162"/>
  <c r="P162"/>
  <c r="BI158"/>
  <c r="BH158"/>
  <c r="BG158"/>
  <c r="BE158"/>
  <c r="T158"/>
  <c r="R158"/>
  <c r="P158"/>
  <c r="BI154"/>
  <c r="BH154"/>
  <c r="BG154"/>
  <c r="BE154"/>
  <c r="T154"/>
  <c r="R154"/>
  <c r="P154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3"/>
  <c r="BH113"/>
  <c r="BG113"/>
  <c r="BE113"/>
  <c r="T113"/>
  <c r="R113"/>
  <c r="P113"/>
  <c r="BI109"/>
  <c r="BH109"/>
  <c r="BG109"/>
  <c r="BE109"/>
  <c r="T109"/>
  <c r="R109"/>
  <c r="P109"/>
  <c r="BI103"/>
  <c r="BH103"/>
  <c r="BG103"/>
  <c r="BE103"/>
  <c r="T103"/>
  <c r="R103"/>
  <c r="P103"/>
  <c r="BI98"/>
  <c r="BH98"/>
  <c r="BG98"/>
  <c r="BE98"/>
  <c r="T98"/>
  <c r="R98"/>
  <c r="P98"/>
  <c r="BI94"/>
  <c r="BH94"/>
  <c r="BG94"/>
  <c r="BE94"/>
  <c r="T94"/>
  <c r="R94"/>
  <c r="P94"/>
  <c r="J87"/>
  <c r="F87"/>
  <c r="F85"/>
  <c r="E83"/>
  <c r="J58"/>
  <c r="F58"/>
  <c r="F56"/>
  <c r="E54"/>
  <c r="J26"/>
  <c r="E26"/>
  <c r="J88" s="1"/>
  <c r="J25"/>
  <c r="J20"/>
  <c r="E20"/>
  <c r="F88" s="1"/>
  <c r="J19"/>
  <c r="J14"/>
  <c r="J56"/>
  <c r="E7"/>
  <c r="E50"/>
  <c r="J39" i="9"/>
  <c r="J38"/>
  <c r="AY64" i="1" s="1"/>
  <c r="J37" i="9"/>
  <c r="AX64" i="1"/>
  <c r="BI196" i="9"/>
  <c r="BH196"/>
  <c r="BG196"/>
  <c r="BE196"/>
  <c r="T196"/>
  <c r="T195" s="1"/>
  <c r="R196"/>
  <c r="R195"/>
  <c r="P196"/>
  <c r="P195" s="1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78"/>
  <c r="BH178"/>
  <c r="BG178"/>
  <c r="BE178"/>
  <c r="T178"/>
  <c r="T177"/>
  <c r="R178"/>
  <c r="R177" s="1"/>
  <c r="P178"/>
  <c r="P177"/>
  <c r="BI174"/>
  <c r="BH174"/>
  <c r="BG174"/>
  <c r="BE174"/>
  <c r="T174"/>
  <c r="R174"/>
  <c r="P174"/>
  <c r="BI170"/>
  <c r="BH170"/>
  <c r="BG170"/>
  <c r="BE170"/>
  <c r="T170"/>
  <c r="R170"/>
  <c r="P170"/>
  <c r="BI167"/>
  <c r="BH167"/>
  <c r="BG167"/>
  <c r="BE167"/>
  <c r="T167"/>
  <c r="R167"/>
  <c r="P167"/>
  <c r="BI163"/>
  <c r="BH163"/>
  <c r="BG163"/>
  <c r="BE163"/>
  <c r="T163"/>
  <c r="R163"/>
  <c r="P163"/>
  <c r="BI159"/>
  <c r="BH159"/>
  <c r="BG159"/>
  <c r="BE159"/>
  <c r="T159"/>
  <c r="R159"/>
  <c r="P159"/>
  <c r="BI154"/>
  <c r="BH154"/>
  <c r="BG154"/>
  <c r="BE154"/>
  <c r="T154"/>
  <c r="T153" s="1"/>
  <c r="R154"/>
  <c r="R153" s="1"/>
  <c r="P154"/>
  <c r="P153" s="1"/>
  <c r="BI150"/>
  <c r="BH150"/>
  <c r="BG150"/>
  <c r="BE150"/>
  <c r="T150"/>
  <c r="R150"/>
  <c r="P150"/>
  <c r="BI146"/>
  <c r="BH146"/>
  <c r="BG146"/>
  <c r="BE146"/>
  <c r="T146"/>
  <c r="R146"/>
  <c r="P146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5"/>
  <c r="BH125"/>
  <c r="BG125"/>
  <c r="BE125"/>
  <c r="T125"/>
  <c r="R125"/>
  <c r="P125"/>
  <c r="BI122"/>
  <c r="BH122"/>
  <c r="BG122"/>
  <c r="BE122"/>
  <c r="T122"/>
  <c r="R122"/>
  <c r="P122"/>
  <c r="BI117"/>
  <c r="BH117"/>
  <c r="BG117"/>
  <c r="BE117"/>
  <c r="T117"/>
  <c r="R117"/>
  <c r="P117"/>
  <c r="BI111"/>
  <c r="BH111"/>
  <c r="BG111"/>
  <c r="BE111"/>
  <c r="T111"/>
  <c r="R111"/>
  <c r="P111"/>
  <c r="BI107"/>
  <c r="BH107"/>
  <c r="BG107"/>
  <c r="BE107"/>
  <c r="T107"/>
  <c r="R107"/>
  <c r="P107"/>
  <c r="BI103"/>
  <c r="BH103"/>
  <c r="BG103"/>
  <c r="BE103"/>
  <c r="T103"/>
  <c r="R103"/>
  <c r="P103"/>
  <c r="BI99"/>
  <c r="BH99"/>
  <c r="BG99"/>
  <c r="BE99"/>
  <c r="T99"/>
  <c r="R99"/>
  <c r="P99"/>
  <c r="BI95"/>
  <c r="BH95"/>
  <c r="BG95"/>
  <c r="BE95"/>
  <c r="T95"/>
  <c r="R95"/>
  <c r="P95"/>
  <c r="J88"/>
  <c r="F88"/>
  <c r="F86"/>
  <c r="E84"/>
  <c r="J58"/>
  <c r="F58"/>
  <c r="F56"/>
  <c r="E54"/>
  <c r="J26"/>
  <c r="E26"/>
  <c r="J89" s="1"/>
  <c r="J25"/>
  <c r="J20"/>
  <c r="E20"/>
  <c r="F59" s="1"/>
  <c r="J19"/>
  <c r="J14"/>
  <c r="J86" s="1"/>
  <c r="E7"/>
  <c r="E80" s="1"/>
  <c r="J39" i="8"/>
  <c r="J38"/>
  <c r="AY62" i="1" s="1"/>
  <c r="J37" i="8"/>
  <c r="AX62" i="1"/>
  <c r="BI120" i="8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6"/>
  <c r="BH106"/>
  <c r="BG106"/>
  <c r="BE106"/>
  <c r="T106"/>
  <c r="R106"/>
  <c r="P106"/>
  <c r="BI103"/>
  <c r="BH103"/>
  <c r="BG103"/>
  <c r="BE103"/>
  <c r="T103"/>
  <c r="R103"/>
  <c r="P103"/>
  <c r="BI100"/>
  <c r="BH100"/>
  <c r="BG100"/>
  <c r="BE100"/>
  <c r="T100"/>
  <c r="R100"/>
  <c r="P100"/>
  <c r="BI98"/>
  <c r="BH98"/>
  <c r="BG98"/>
  <c r="BE98"/>
  <c r="T98"/>
  <c r="R98"/>
  <c r="P98"/>
  <c r="BI94"/>
  <c r="BH94"/>
  <c r="BG94"/>
  <c r="BE94"/>
  <c r="T94"/>
  <c r="R94"/>
  <c r="P94"/>
  <c r="BI91"/>
  <c r="BH91"/>
  <c r="BG91"/>
  <c r="BE91"/>
  <c r="T91"/>
  <c r="R91"/>
  <c r="P91"/>
  <c r="J84"/>
  <c r="F84"/>
  <c r="F82"/>
  <c r="E80"/>
  <c r="J58"/>
  <c r="F58"/>
  <c r="F56"/>
  <c r="E54"/>
  <c r="J26"/>
  <c r="E26"/>
  <c r="J59" s="1"/>
  <c r="J25"/>
  <c r="J20"/>
  <c r="E20"/>
  <c r="F85" s="1"/>
  <c r="J19"/>
  <c r="J14"/>
  <c r="J56" s="1"/>
  <c r="E7"/>
  <c r="E50"/>
  <c r="J39" i="7"/>
  <c r="J38"/>
  <c r="AY61" i="1" s="1"/>
  <c r="J37" i="7"/>
  <c r="AX61" i="1" s="1"/>
  <c r="BI90" i="7"/>
  <c r="BH90"/>
  <c r="BG90"/>
  <c r="BE90"/>
  <c r="T90"/>
  <c r="T89" s="1"/>
  <c r="T88" s="1"/>
  <c r="T87" s="1"/>
  <c r="R90"/>
  <c r="R89" s="1"/>
  <c r="R88" s="1"/>
  <c r="R87" s="1"/>
  <c r="P90"/>
  <c r="P89" s="1"/>
  <c r="P88" s="1"/>
  <c r="P87" s="1"/>
  <c r="AU61" i="1" s="1"/>
  <c r="J83" i="7"/>
  <c r="F83"/>
  <c r="F81"/>
  <c r="E79"/>
  <c r="J58"/>
  <c r="F58"/>
  <c r="F56"/>
  <c r="E54"/>
  <c r="J26"/>
  <c r="E26"/>
  <c r="J59" s="1"/>
  <c r="J25"/>
  <c r="J20"/>
  <c r="E20"/>
  <c r="F59" s="1"/>
  <c r="J19"/>
  <c r="J14"/>
  <c r="J81"/>
  <c r="E7"/>
  <c r="E50" s="1"/>
  <c r="J39" i="6"/>
  <c r="J38"/>
  <c r="AY60" i="1" s="1"/>
  <c r="J37" i="6"/>
  <c r="AX60" i="1" s="1"/>
  <c r="BI90" i="6"/>
  <c r="BH90"/>
  <c r="BG90"/>
  <c r="BE90"/>
  <c r="T90"/>
  <c r="T89" s="1"/>
  <c r="T88" s="1"/>
  <c r="T87" s="1"/>
  <c r="R90"/>
  <c r="R89" s="1"/>
  <c r="R88" s="1"/>
  <c r="R87" s="1"/>
  <c r="P90"/>
  <c r="P89" s="1"/>
  <c r="P88" s="1"/>
  <c r="P87" s="1"/>
  <c r="AU60" i="1" s="1"/>
  <c r="J83" i="6"/>
  <c r="F83"/>
  <c r="F81"/>
  <c r="E79"/>
  <c r="J58"/>
  <c r="F58"/>
  <c r="F56"/>
  <c r="E54"/>
  <c r="J26"/>
  <c r="E26"/>
  <c r="J84" s="1"/>
  <c r="J25"/>
  <c r="J20"/>
  <c r="E20"/>
  <c r="F84" s="1"/>
  <c r="J19"/>
  <c r="J14"/>
  <c r="J56" s="1"/>
  <c r="E7"/>
  <c r="E75"/>
  <c r="J39" i="5"/>
  <c r="J38"/>
  <c r="AY59" i="1" s="1"/>
  <c r="J37" i="5"/>
  <c r="AX59" i="1" s="1"/>
  <c r="BI405" i="5"/>
  <c r="BH405"/>
  <c r="BG405"/>
  <c r="BE405"/>
  <c r="T405"/>
  <c r="R405"/>
  <c r="P405"/>
  <c r="BI402"/>
  <c r="BH402"/>
  <c r="BG402"/>
  <c r="BE402"/>
  <c r="T402"/>
  <c r="R402"/>
  <c r="P402"/>
  <c r="BI400"/>
  <c r="BH400"/>
  <c r="BG400"/>
  <c r="BE400"/>
  <c r="T400"/>
  <c r="R400"/>
  <c r="P400"/>
  <c r="BI396"/>
  <c r="BH396"/>
  <c r="BG396"/>
  <c r="BE396"/>
  <c r="T396"/>
  <c r="R396"/>
  <c r="P396"/>
  <c r="BI393"/>
  <c r="BH393"/>
  <c r="BG393"/>
  <c r="BE393"/>
  <c r="T393"/>
  <c r="R393"/>
  <c r="P393"/>
  <c r="BI389"/>
  <c r="BH389"/>
  <c r="BG389"/>
  <c r="BE389"/>
  <c r="T389"/>
  <c r="R389"/>
  <c r="P389"/>
  <c r="BI385"/>
  <c r="BH385"/>
  <c r="BG385"/>
  <c r="BE385"/>
  <c r="T385"/>
  <c r="R385"/>
  <c r="P385"/>
  <c r="BI382"/>
  <c r="BH382"/>
  <c r="BG382"/>
  <c r="BE382"/>
  <c r="T382"/>
  <c r="R382"/>
  <c r="P382"/>
  <c r="BI378"/>
  <c r="BH378"/>
  <c r="BG378"/>
  <c r="BE378"/>
  <c r="T378"/>
  <c r="R378"/>
  <c r="P378"/>
  <c r="BI374"/>
  <c r="BH374"/>
  <c r="BG374"/>
  <c r="BE374"/>
  <c r="T374"/>
  <c r="R374"/>
  <c r="P374"/>
  <c r="BI369"/>
  <c r="BH369"/>
  <c r="BG369"/>
  <c r="BE369"/>
  <c r="T369"/>
  <c r="T368" s="1"/>
  <c r="R369"/>
  <c r="R368" s="1"/>
  <c r="P369"/>
  <c r="P368" s="1"/>
  <c r="BI364"/>
  <c r="BH364"/>
  <c r="BG364"/>
  <c r="BE364"/>
  <c r="T364"/>
  <c r="R364"/>
  <c r="P364"/>
  <c r="BI360"/>
  <c r="BH360"/>
  <c r="BG360"/>
  <c r="BE360"/>
  <c r="T360"/>
  <c r="R360"/>
  <c r="P360"/>
  <c r="BI356"/>
  <c r="BH356"/>
  <c r="BG356"/>
  <c r="BE356"/>
  <c r="T356"/>
  <c r="R356"/>
  <c r="P356"/>
  <c r="BI351"/>
  <c r="BH351"/>
  <c r="BG351"/>
  <c r="BE351"/>
  <c r="T351"/>
  <c r="R351"/>
  <c r="P351"/>
  <c r="BI347"/>
  <c r="BH347"/>
  <c r="BG347"/>
  <c r="BE347"/>
  <c r="T347"/>
  <c r="R347"/>
  <c r="P347"/>
  <c r="BI345"/>
  <c r="BH345"/>
  <c r="BG345"/>
  <c r="BE345"/>
  <c r="T345"/>
  <c r="R345"/>
  <c r="P345"/>
  <c r="BI341"/>
  <c r="BH341"/>
  <c r="BG341"/>
  <c r="BE341"/>
  <c r="T341"/>
  <c r="R341"/>
  <c r="P341"/>
  <c r="BI339"/>
  <c r="BH339"/>
  <c r="BG339"/>
  <c r="BE339"/>
  <c r="T339"/>
  <c r="R339"/>
  <c r="P339"/>
  <c r="BI335"/>
  <c r="BH335"/>
  <c r="BG335"/>
  <c r="BE335"/>
  <c r="T335"/>
  <c r="R335"/>
  <c r="P335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2"/>
  <c r="BH312"/>
  <c r="BG312"/>
  <c r="BE312"/>
  <c r="T312"/>
  <c r="R312"/>
  <c r="P312"/>
  <c r="BI308"/>
  <c r="BH308"/>
  <c r="BG308"/>
  <c r="BE308"/>
  <c r="T308"/>
  <c r="R308"/>
  <c r="P308"/>
  <c r="BI304"/>
  <c r="BH304"/>
  <c r="BG304"/>
  <c r="BE304"/>
  <c r="T304"/>
  <c r="R304"/>
  <c r="P304"/>
  <c r="BI299"/>
  <c r="BH299"/>
  <c r="BG299"/>
  <c r="BE299"/>
  <c r="T299"/>
  <c r="T298" s="1"/>
  <c r="R299"/>
  <c r="R298"/>
  <c r="P299"/>
  <c r="P298" s="1"/>
  <c r="BI296"/>
  <c r="BH296"/>
  <c r="BG296"/>
  <c r="BE296"/>
  <c r="T296"/>
  <c r="R296"/>
  <c r="P296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77"/>
  <c r="BH277"/>
  <c r="BG277"/>
  <c r="BE277"/>
  <c r="T277"/>
  <c r="R277"/>
  <c r="P277"/>
  <c r="BI270"/>
  <c r="BH270"/>
  <c r="BG270"/>
  <c r="BE270"/>
  <c r="T270"/>
  <c r="R270"/>
  <c r="P270"/>
  <c r="BI266"/>
  <c r="BH266"/>
  <c r="BG266"/>
  <c r="BE266"/>
  <c r="T266"/>
  <c r="R266"/>
  <c r="P266"/>
  <c r="BI262"/>
  <c r="BH262"/>
  <c r="BG262"/>
  <c r="BE262"/>
  <c r="T262"/>
  <c r="R262"/>
  <c r="P262"/>
  <c r="BI255"/>
  <c r="BH255"/>
  <c r="BG255"/>
  <c r="BE255"/>
  <c r="T255"/>
  <c r="R255"/>
  <c r="P255"/>
  <c r="BI252"/>
  <c r="BH252"/>
  <c r="BG252"/>
  <c r="BE252"/>
  <c r="T252"/>
  <c r="R252"/>
  <c r="P252"/>
  <c r="BI246"/>
  <c r="BH246"/>
  <c r="BG246"/>
  <c r="BE246"/>
  <c r="T246"/>
  <c r="R246"/>
  <c r="P246"/>
  <c r="BI240"/>
  <c r="BH240"/>
  <c r="BG240"/>
  <c r="BE240"/>
  <c r="T240"/>
  <c r="R240"/>
  <c r="P240"/>
  <c r="BI237"/>
  <c r="BH237"/>
  <c r="BG237"/>
  <c r="BE237"/>
  <c r="T237"/>
  <c r="R237"/>
  <c r="P237"/>
  <c r="BI233"/>
  <c r="BH233"/>
  <c r="BG233"/>
  <c r="BE233"/>
  <c r="T233"/>
  <c r="R233"/>
  <c r="P233"/>
  <c r="BI229"/>
  <c r="BH229"/>
  <c r="BG229"/>
  <c r="BE229"/>
  <c r="T229"/>
  <c r="R229"/>
  <c r="P229"/>
  <c r="BI224"/>
  <c r="BH224"/>
  <c r="BG224"/>
  <c r="BE224"/>
  <c r="T224"/>
  <c r="R224"/>
  <c r="P224"/>
  <c r="BI220"/>
  <c r="BH220"/>
  <c r="BG220"/>
  <c r="BE220"/>
  <c r="T220"/>
  <c r="R220"/>
  <c r="P220"/>
  <c r="BI216"/>
  <c r="BH216"/>
  <c r="BG216"/>
  <c r="BE216"/>
  <c r="T216"/>
  <c r="R216"/>
  <c r="P216"/>
  <c r="BI211"/>
  <c r="BH211"/>
  <c r="BG211"/>
  <c r="BE211"/>
  <c r="T211"/>
  <c r="R211"/>
  <c r="P211"/>
  <c r="BI207"/>
  <c r="BH207"/>
  <c r="BG207"/>
  <c r="BE207"/>
  <c r="T207"/>
  <c r="R207"/>
  <c r="P207"/>
  <c r="BI203"/>
  <c r="BH203"/>
  <c r="BG203"/>
  <c r="BE203"/>
  <c r="T203"/>
  <c r="R203"/>
  <c r="P203"/>
  <c r="BI198"/>
  <c r="BH198"/>
  <c r="BG198"/>
  <c r="BE198"/>
  <c r="T198"/>
  <c r="R198"/>
  <c r="P198"/>
  <c r="BI194"/>
  <c r="BH194"/>
  <c r="BG194"/>
  <c r="BE194"/>
  <c r="T194"/>
  <c r="R194"/>
  <c r="P194"/>
  <c r="BI191"/>
  <c r="BH191"/>
  <c r="BG191"/>
  <c r="BE191"/>
  <c r="T191"/>
  <c r="R191"/>
  <c r="P191"/>
  <c r="BI187"/>
  <c r="BH187"/>
  <c r="BG187"/>
  <c r="BE187"/>
  <c r="T187"/>
  <c r="R187"/>
  <c r="P187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BI143"/>
  <c r="BH143"/>
  <c r="BG143"/>
  <c r="BE143"/>
  <c r="T143"/>
  <c r="R143"/>
  <c r="P143"/>
  <c r="BI139"/>
  <c r="BH139"/>
  <c r="BG139"/>
  <c r="BE139"/>
  <c r="T139"/>
  <c r="R139"/>
  <c r="P139"/>
  <c r="BI134"/>
  <c r="BH134"/>
  <c r="BG134"/>
  <c r="BE134"/>
  <c r="T134"/>
  <c r="R134"/>
  <c r="P134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1"/>
  <c r="BH111"/>
  <c r="BG111"/>
  <c r="BE111"/>
  <c r="T111"/>
  <c r="R111"/>
  <c r="P111"/>
  <c r="BI107"/>
  <c r="BH107"/>
  <c r="BG107"/>
  <c r="BE107"/>
  <c r="T107"/>
  <c r="R107"/>
  <c r="P107"/>
  <c r="BI103"/>
  <c r="BH103"/>
  <c r="BG103"/>
  <c r="BE103"/>
  <c r="T103"/>
  <c r="R103"/>
  <c r="P103"/>
  <c r="BI99"/>
  <c r="BH99"/>
  <c r="BG99"/>
  <c r="BE99"/>
  <c r="T99"/>
  <c r="R99"/>
  <c r="P99"/>
  <c r="J92"/>
  <c r="F92"/>
  <c r="F90"/>
  <c r="E88"/>
  <c r="J58"/>
  <c r="F58"/>
  <c r="F56"/>
  <c r="E54"/>
  <c r="J26"/>
  <c r="E26"/>
  <c r="J59"/>
  <c r="J25"/>
  <c r="J20"/>
  <c r="E20"/>
  <c r="F93"/>
  <c r="J19"/>
  <c r="J14"/>
  <c r="J90" s="1"/>
  <c r="E7"/>
  <c r="E50" s="1"/>
  <c r="J39" i="4"/>
  <c r="J38"/>
  <c r="AY58" i="1"/>
  <c r="J37" i="4"/>
  <c r="AX58" i="1" s="1"/>
  <c r="BI90" i="4"/>
  <c r="BH90"/>
  <c r="F38" s="1"/>
  <c r="BC58" i="1" s="1"/>
  <c r="BG90" i="4"/>
  <c r="BE90"/>
  <c r="T90"/>
  <c r="T89"/>
  <c r="T88" s="1"/>
  <c r="T87" s="1"/>
  <c r="R90"/>
  <c r="R89"/>
  <c r="R88" s="1"/>
  <c r="R87" s="1"/>
  <c r="P90"/>
  <c r="P89"/>
  <c r="P88" s="1"/>
  <c r="P87" s="1"/>
  <c r="AU58" i="1" s="1"/>
  <c r="J83" i="4"/>
  <c r="F83"/>
  <c r="F81"/>
  <c r="E79"/>
  <c r="J58"/>
  <c r="F58"/>
  <c r="F56"/>
  <c r="E54"/>
  <c r="J26"/>
  <c r="E26"/>
  <c r="J59" s="1"/>
  <c r="J25"/>
  <c r="J20"/>
  <c r="E20"/>
  <c r="F84" s="1"/>
  <c r="J19"/>
  <c r="J14"/>
  <c r="J81" s="1"/>
  <c r="E7"/>
  <c r="E50" s="1"/>
  <c r="J39" i="3"/>
  <c r="J38"/>
  <c r="AY57" i="1" s="1"/>
  <c r="J37" i="3"/>
  <c r="AX57" i="1"/>
  <c r="BI283" i="3"/>
  <c r="BH283"/>
  <c r="BG283"/>
  <c r="BE283"/>
  <c r="T283"/>
  <c r="T282" s="1"/>
  <c r="R283"/>
  <c r="R282"/>
  <c r="P283"/>
  <c r="P282" s="1"/>
  <c r="BI278"/>
  <c r="BH278"/>
  <c r="BG278"/>
  <c r="BE278"/>
  <c r="T278"/>
  <c r="R278"/>
  <c r="P278"/>
  <c r="BI274"/>
  <c r="BH274"/>
  <c r="BG274"/>
  <c r="BE274"/>
  <c r="T274"/>
  <c r="R274"/>
  <c r="P274"/>
  <c r="BI270"/>
  <c r="BH270"/>
  <c r="BG270"/>
  <c r="BE270"/>
  <c r="T270"/>
  <c r="R270"/>
  <c r="P270"/>
  <c r="BI265"/>
  <c r="BH265"/>
  <c r="BG265"/>
  <c r="BE265"/>
  <c r="T265"/>
  <c r="R265"/>
  <c r="P265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49"/>
  <c r="BH249"/>
  <c r="BG249"/>
  <c r="BE249"/>
  <c r="T249"/>
  <c r="R249"/>
  <c r="P249"/>
  <c r="BI247"/>
  <c r="BH247"/>
  <c r="BG247"/>
  <c r="BE247"/>
  <c r="T247"/>
  <c r="R247"/>
  <c r="P247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1"/>
  <c r="BH231"/>
  <c r="BG231"/>
  <c r="BE231"/>
  <c r="T231"/>
  <c r="R231"/>
  <c r="P231"/>
  <c r="BI228"/>
  <c r="BH228"/>
  <c r="BG228"/>
  <c r="BE228"/>
  <c r="T228"/>
  <c r="R228"/>
  <c r="P228"/>
  <c r="BI223"/>
  <c r="BH223"/>
  <c r="BG223"/>
  <c r="BE223"/>
  <c r="T223"/>
  <c r="R223"/>
  <c r="P223"/>
  <c r="BI219"/>
  <c r="BH219"/>
  <c r="BG219"/>
  <c r="BE219"/>
  <c r="T219"/>
  <c r="R219"/>
  <c r="P219"/>
  <c r="BI215"/>
  <c r="BH215"/>
  <c r="BG215"/>
  <c r="BE215"/>
  <c r="T215"/>
  <c r="R215"/>
  <c r="P215"/>
  <c r="BI211"/>
  <c r="BH211"/>
  <c r="BG211"/>
  <c r="BE211"/>
  <c r="T211"/>
  <c r="T210"/>
  <c r="R211"/>
  <c r="R210" s="1"/>
  <c r="P211"/>
  <c r="P210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81"/>
  <c r="BH181"/>
  <c r="BG181"/>
  <c r="BE181"/>
  <c r="T181"/>
  <c r="R181"/>
  <c r="P181"/>
  <c r="BI177"/>
  <c r="BH177"/>
  <c r="BG177"/>
  <c r="BE177"/>
  <c r="T177"/>
  <c r="R177"/>
  <c r="P177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7"/>
  <c r="BH127"/>
  <c r="BG127"/>
  <c r="BE127"/>
  <c r="T127"/>
  <c r="R127"/>
  <c r="P127"/>
  <c r="BI124"/>
  <c r="BH124"/>
  <c r="BG124"/>
  <c r="BE124"/>
  <c r="T124"/>
  <c r="R124"/>
  <c r="P124"/>
  <c r="BI120"/>
  <c r="BH120"/>
  <c r="BG120"/>
  <c r="BE120"/>
  <c r="T120"/>
  <c r="R120"/>
  <c r="P120"/>
  <c r="BI117"/>
  <c r="BH117"/>
  <c r="BG117"/>
  <c r="BE117"/>
  <c r="T117"/>
  <c r="R117"/>
  <c r="P117"/>
  <c r="BI112"/>
  <c r="BH112"/>
  <c r="BG112"/>
  <c r="BE112"/>
  <c r="T112"/>
  <c r="R112"/>
  <c r="P112"/>
  <c r="BI108"/>
  <c r="BH108"/>
  <c r="BG108"/>
  <c r="BE108"/>
  <c r="T108"/>
  <c r="R108"/>
  <c r="P108"/>
  <c r="BI104"/>
  <c r="BH104"/>
  <c r="BG104"/>
  <c r="BE104"/>
  <c r="T104"/>
  <c r="R104"/>
  <c r="P104"/>
  <c r="BI100"/>
  <c r="BH100"/>
  <c r="BG100"/>
  <c r="BE100"/>
  <c r="T100"/>
  <c r="R100"/>
  <c r="P100"/>
  <c r="BI97"/>
  <c r="BH97"/>
  <c r="BG97"/>
  <c r="BE97"/>
  <c r="T97"/>
  <c r="R97"/>
  <c r="P97"/>
  <c r="J90"/>
  <c r="F90"/>
  <c r="F88"/>
  <c r="E86"/>
  <c r="J58"/>
  <c r="F58"/>
  <c r="F56"/>
  <c r="E54"/>
  <c r="J26"/>
  <c r="E26"/>
  <c r="J91" s="1"/>
  <c r="J25"/>
  <c r="J20"/>
  <c r="E20"/>
  <c r="F91" s="1"/>
  <c r="J19"/>
  <c r="J14"/>
  <c r="J88" s="1"/>
  <c r="E7"/>
  <c r="E82"/>
  <c r="J39" i="2"/>
  <c r="J38"/>
  <c r="AY56" i="1" s="1"/>
  <c r="J37" i="2"/>
  <c r="AX56" i="1"/>
  <c r="BI441" i="2"/>
  <c r="BH441"/>
  <c r="BG441"/>
  <c r="BE441"/>
  <c r="T441"/>
  <c r="R441"/>
  <c r="P441"/>
  <c r="BI436"/>
  <c r="BH436"/>
  <c r="BG436"/>
  <c r="BE436"/>
  <c r="T436"/>
  <c r="R436"/>
  <c r="P436"/>
  <c r="BI434"/>
  <c r="BH434"/>
  <c r="BG434"/>
  <c r="BE434"/>
  <c r="T434"/>
  <c r="R434"/>
  <c r="P434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1"/>
  <c r="BH421"/>
  <c r="BG421"/>
  <c r="BE421"/>
  <c r="T421"/>
  <c r="R421"/>
  <c r="P421"/>
  <c r="BI415"/>
  <c r="BH415"/>
  <c r="BG415"/>
  <c r="BE415"/>
  <c r="T415"/>
  <c r="R415"/>
  <c r="P415"/>
  <c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0"/>
  <c r="BH400"/>
  <c r="BG400"/>
  <c r="BE400"/>
  <c r="T400"/>
  <c r="R400"/>
  <c r="P400"/>
  <c r="BI395"/>
  <c r="BH395"/>
  <c r="BG395"/>
  <c r="BE395"/>
  <c r="T395"/>
  <c r="T394" s="1"/>
  <c r="R395"/>
  <c r="R394" s="1"/>
  <c r="P395"/>
  <c r="P394" s="1"/>
  <c r="BI389"/>
  <c r="BH389"/>
  <c r="BG389"/>
  <c r="BE389"/>
  <c r="T389"/>
  <c r="R389"/>
  <c r="P389"/>
  <c r="BI385"/>
  <c r="BH385"/>
  <c r="BG385"/>
  <c r="BE385"/>
  <c r="T385"/>
  <c r="R385"/>
  <c r="P385"/>
  <c r="BI380"/>
  <c r="BH380"/>
  <c r="BG380"/>
  <c r="BE380"/>
  <c r="T380"/>
  <c r="R380"/>
  <c r="P380"/>
  <c r="BI375"/>
  <c r="BH375"/>
  <c r="BG375"/>
  <c r="BE375"/>
  <c r="T375"/>
  <c r="R375"/>
  <c r="P375"/>
  <c r="BI371"/>
  <c r="BH371"/>
  <c r="BG371"/>
  <c r="BE371"/>
  <c r="T371"/>
  <c r="R371"/>
  <c r="P371"/>
  <c r="BI367"/>
  <c r="BH367"/>
  <c r="BG367"/>
  <c r="BE367"/>
  <c r="T367"/>
  <c r="R367"/>
  <c r="P367"/>
  <c r="BI363"/>
  <c r="BH363"/>
  <c r="BG363"/>
  <c r="BE363"/>
  <c r="T363"/>
  <c r="R363"/>
  <c r="P363"/>
  <c r="BI359"/>
  <c r="BH359"/>
  <c r="BG359"/>
  <c r="BE359"/>
  <c r="T359"/>
  <c r="R359"/>
  <c r="P359"/>
  <c r="BI357"/>
  <c r="BH357"/>
  <c r="BG357"/>
  <c r="BE357"/>
  <c r="T357"/>
  <c r="R357"/>
  <c r="P357"/>
  <c r="BI353"/>
  <c r="BH353"/>
  <c r="BG353"/>
  <c r="BE353"/>
  <c r="T353"/>
  <c r="R353"/>
  <c r="P353"/>
  <c r="BI348"/>
  <c r="BH348"/>
  <c r="BG348"/>
  <c r="BE348"/>
  <c r="T348"/>
  <c r="R348"/>
  <c r="P348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5"/>
  <c r="BH335"/>
  <c r="BG335"/>
  <c r="BE335"/>
  <c r="T335"/>
  <c r="R335"/>
  <c r="P335"/>
  <c r="BI333"/>
  <c r="BH333"/>
  <c r="BG333"/>
  <c r="BE333"/>
  <c r="T333"/>
  <c r="R333"/>
  <c r="P333"/>
  <c r="BI329"/>
  <c r="BH329"/>
  <c r="BG329"/>
  <c r="BE329"/>
  <c r="T329"/>
  <c r="R329"/>
  <c r="P329"/>
  <c r="BI327"/>
  <c r="BH327"/>
  <c r="BG327"/>
  <c r="BE327"/>
  <c r="T327"/>
  <c r="R327"/>
  <c r="P327"/>
  <c r="BI324"/>
  <c r="BH324"/>
  <c r="BG324"/>
  <c r="BE324"/>
  <c r="T324"/>
  <c r="R324"/>
  <c r="P324"/>
  <c r="BI321"/>
  <c r="BH321"/>
  <c r="BG321"/>
  <c r="BE321"/>
  <c r="T321"/>
  <c r="R321"/>
  <c r="P321"/>
  <c r="BI316"/>
  <c r="BH316"/>
  <c r="BG316"/>
  <c r="BE316"/>
  <c r="T316"/>
  <c r="R316"/>
  <c r="P316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3"/>
  <c r="BH303"/>
  <c r="BG303"/>
  <c r="BE303"/>
  <c r="T303"/>
  <c r="R303"/>
  <c r="P303"/>
  <c r="BI300"/>
  <c r="BH300"/>
  <c r="BG300"/>
  <c r="BE300"/>
  <c r="T300"/>
  <c r="R300"/>
  <c r="P300"/>
  <c r="BI297"/>
  <c r="BH297"/>
  <c r="BG297"/>
  <c r="BE297"/>
  <c r="T297"/>
  <c r="R297"/>
  <c r="P297"/>
  <c r="BI292"/>
  <c r="BH292"/>
  <c r="BG292"/>
  <c r="BE292"/>
  <c r="T292"/>
  <c r="R292"/>
  <c r="P292"/>
  <c r="BI287"/>
  <c r="BH287"/>
  <c r="BG287"/>
  <c r="BE287"/>
  <c r="T287"/>
  <c r="R287"/>
  <c r="P287"/>
  <c r="BI283"/>
  <c r="BH283"/>
  <c r="BG283"/>
  <c r="BE283"/>
  <c r="T283"/>
  <c r="R283"/>
  <c r="P283"/>
  <c r="BI277"/>
  <c r="BH277"/>
  <c r="BG277"/>
  <c r="BE277"/>
  <c r="T277"/>
  <c r="R277"/>
  <c r="P277"/>
  <c r="BI272"/>
  <c r="BH272"/>
  <c r="BG272"/>
  <c r="BE272"/>
  <c r="T272"/>
  <c r="R272"/>
  <c r="P272"/>
  <c r="BI267"/>
  <c r="BH267"/>
  <c r="BG267"/>
  <c r="BE267"/>
  <c r="T267"/>
  <c r="R267"/>
  <c r="P267"/>
  <c r="BI262"/>
  <c r="BH262"/>
  <c r="BG262"/>
  <c r="BE262"/>
  <c r="T262"/>
  <c r="R262"/>
  <c r="P262"/>
  <c r="BI256"/>
  <c r="BH256"/>
  <c r="BG256"/>
  <c r="BE256"/>
  <c r="T256"/>
  <c r="R256"/>
  <c r="P256"/>
  <c r="BI253"/>
  <c r="BH253"/>
  <c r="BG253"/>
  <c r="BE253"/>
  <c r="T253"/>
  <c r="R253"/>
  <c r="P253"/>
  <c r="BI248"/>
  <c r="BH248"/>
  <c r="BG248"/>
  <c r="BE248"/>
  <c r="T248"/>
  <c r="R248"/>
  <c r="P248"/>
  <c r="BI243"/>
  <c r="BH243"/>
  <c r="BG243"/>
  <c r="BE243"/>
  <c r="T243"/>
  <c r="R243"/>
  <c r="P243"/>
  <c r="BI240"/>
  <c r="BH240"/>
  <c r="BG240"/>
  <c r="BE240"/>
  <c r="T240"/>
  <c r="R240"/>
  <c r="P240"/>
  <c r="BI236"/>
  <c r="BH236"/>
  <c r="BG236"/>
  <c r="BE236"/>
  <c r="T236"/>
  <c r="R236"/>
  <c r="P236"/>
  <c r="BI232"/>
  <c r="BH232"/>
  <c r="BG232"/>
  <c r="BE232"/>
  <c r="T232"/>
  <c r="R232"/>
  <c r="P232"/>
  <c r="BI227"/>
  <c r="BH227"/>
  <c r="BG227"/>
  <c r="BE227"/>
  <c r="T227"/>
  <c r="R227"/>
  <c r="P227"/>
  <c r="BI222"/>
  <c r="BH222"/>
  <c r="BG222"/>
  <c r="BE222"/>
  <c r="T222"/>
  <c r="R222"/>
  <c r="P222"/>
  <c r="BI217"/>
  <c r="BH217"/>
  <c r="BG217"/>
  <c r="BE217"/>
  <c r="T217"/>
  <c r="R217"/>
  <c r="P217"/>
  <c r="BI214"/>
  <c r="BH214"/>
  <c r="BG214"/>
  <c r="BE214"/>
  <c r="T214"/>
  <c r="R214"/>
  <c r="P214"/>
  <c r="BI207"/>
  <c r="BH207"/>
  <c r="BG207"/>
  <c r="BE207"/>
  <c r="T207"/>
  <c r="R207"/>
  <c r="P207"/>
  <c r="BI195"/>
  <c r="BH195"/>
  <c r="BG195"/>
  <c r="BE195"/>
  <c r="T195"/>
  <c r="R195"/>
  <c r="P195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2"/>
  <c r="BH172"/>
  <c r="BG172"/>
  <c r="BE172"/>
  <c r="T172"/>
  <c r="R172"/>
  <c r="P172"/>
  <c r="BI169"/>
  <c r="BH169"/>
  <c r="BG169"/>
  <c r="BE169"/>
  <c r="T169"/>
  <c r="R169"/>
  <c r="P169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5"/>
  <c r="BH155"/>
  <c r="BG155"/>
  <c r="BE155"/>
  <c r="T155"/>
  <c r="R155"/>
  <c r="P155"/>
  <c r="BI147"/>
  <c r="BH147"/>
  <c r="BG147"/>
  <c r="BE147"/>
  <c r="T147"/>
  <c r="R147"/>
  <c r="P147"/>
  <c r="BI140"/>
  <c r="BH140"/>
  <c r="BG140"/>
  <c r="BE140"/>
  <c r="T140"/>
  <c r="R140"/>
  <c r="P140"/>
  <c r="BI135"/>
  <c r="BH135"/>
  <c r="BG135"/>
  <c r="BE135"/>
  <c r="T135"/>
  <c r="R135"/>
  <c r="P135"/>
  <c r="BI130"/>
  <c r="BH130"/>
  <c r="BG130"/>
  <c r="BE130"/>
  <c r="T130"/>
  <c r="R130"/>
  <c r="P130"/>
  <c r="BI124"/>
  <c r="BH124"/>
  <c r="BG124"/>
  <c r="BE124"/>
  <c r="T124"/>
  <c r="R124"/>
  <c r="P124"/>
  <c r="BI120"/>
  <c r="BH120"/>
  <c r="BG120"/>
  <c r="BE120"/>
  <c r="T120"/>
  <c r="R120"/>
  <c r="P120"/>
  <c r="BI116"/>
  <c r="BH116"/>
  <c r="BG116"/>
  <c r="BE116"/>
  <c r="T116"/>
  <c r="R116"/>
  <c r="P116"/>
  <c r="BI111"/>
  <c r="BH111"/>
  <c r="BG111"/>
  <c r="BE111"/>
  <c r="T111"/>
  <c r="R111"/>
  <c r="P111"/>
  <c r="BI107"/>
  <c r="BH107"/>
  <c r="BG107"/>
  <c r="BE107"/>
  <c r="T107"/>
  <c r="R107"/>
  <c r="P107"/>
  <c r="BI103"/>
  <c r="BH103"/>
  <c r="BG103"/>
  <c r="BE103"/>
  <c r="T103"/>
  <c r="R103"/>
  <c r="P103"/>
  <c r="BI98"/>
  <c r="BH98"/>
  <c r="BG98"/>
  <c r="BE98"/>
  <c r="T98"/>
  <c r="R98"/>
  <c r="P98"/>
  <c r="J91"/>
  <c r="F91"/>
  <c r="F89"/>
  <c r="E87"/>
  <c r="J58"/>
  <c r="F58"/>
  <c r="F56"/>
  <c r="E54"/>
  <c r="J26"/>
  <c r="E26"/>
  <c r="J92" s="1"/>
  <c r="J25"/>
  <c r="J20"/>
  <c r="E20"/>
  <c r="F92" s="1"/>
  <c r="J19"/>
  <c r="J14"/>
  <c r="J89" s="1"/>
  <c r="E7"/>
  <c r="E50"/>
  <c r="L50" i="1"/>
  <c r="AM50"/>
  <c r="AM49"/>
  <c r="L49"/>
  <c r="AM47"/>
  <c r="L47"/>
  <c r="L45"/>
  <c r="L44"/>
  <c r="J436" i="2"/>
  <c r="J353"/>
  <c r="J316"/>
  <c r="J262"/>
  <c r="J207"/>
  <c r="J98"/>
  <c r="BK406"/>
  <c r="BK357"/>
  <c r="J311"/>
  <c r="J253"/>
  <c r="BK176"/>
  <c r="J124"/>
  <c r="BK415"/>
  <c r="J375"/>
  <c r="BK333"/>
  <c r="J272"/>
  <c r="J195"/>
  <c r="BK135"/>
  <c r="BK316"/>
  <c r="J240"/>
  <c r="BK162"/>
  <c r="AS55" i="1"/>
  <c r="J274" i="3"/>
  <c r="J237"/>
  <c r="J148"/>
  <c r="BK261"/>
  <c r="BK237"/>
  <c r="BK181"/>
  <c r="J120"/>
  <c r="BK228"/>
  <c r="J374" i="5"/>
  <c r="BK317"/>
  <c r="J246"/>
  <c r="J187"/>
  <c r="BK107"/>
  <c r="BK339"/>
  <c r="J237"/>
  <c r="BK161"/>
  <c r="BK103"/>
  <c r="BK331"/>
  <c r="BK292"/>
  <c r="BK187"/>
  <c r="BK153"/>
  <c r="BK382"/>
  <c r="BK345"/>
  <c r="J292"/>
  <c r="BK237"/>
  <c r="BK170"/>
  <c r="BK125"/>
  <c r="F38" i="6"/>
  <c r="BC60" i="1" s="1"/>
  <c r="BK109" i="8"/>
  <c r="J120"/>
  <c r="J114"/>
  <c r="BK98"/>
  <c r="BK154" i="9"/>
  <c r="J129"/>
  <c r="BK133"/>
  <c r="BK174"/>
  <c r="J218" i="10"/>
  <c r="BK174"/>
  <c r="BK146"/>
  <c r="BK240"/>
  <c r="BK198"/>
  <c r="BK109"/>
  <c r="BK226"/>
  <c r="BK202"/>
  <c r="BK149"/>
  <c r="J238"/>
  <c r="BK193"/>
  <c r="BK317" i="11"/>
  <c r="J274"/>
  <c r="BK206"/>
  <c r="J125"/>
  <c r="J291"/>
  <c r="J229"/>
  <c r="BK130"/>
  <c r="J287"/>
  <c r="J235"/>
  <c r="BK114"/>
  <c r="J282"/>
  <c r="J213"/>
  <c r="BK139"/>
  <c r="F37" i="12"/>
  <c r="BB67" i="1" s="1"/>
  <c r="BK367" i="2"/>
  <c r="J327"/>
  <c r="J292"/>
  <c r="BK232"/>
  <c r="J183"/>
  <c r="J103"/>
  <c r="BK400"/>
  <c r="J341"/>
  <c r="BK297"/>
  <c r="BK217"/>
  <c r="J159"/>
  <c r="J441"/>
  <c r="BK409"/>
  <c r="J385"/>
  <c r="BK329"/>
  <c r="BK248"/>
  <c r="J169"/>
  <c r="BK327"/>
  <c r="BK243"/>
  <c r="BK155"/>
  <c r="J231" i="3"/>
  <c r="BK187"/>
  <c r="J127"/>
  <c r="BK270"/>
  <c r="J254"/>
  <c r="J206"/>
  <c r="J136"/>
  <c r="J219"/>
  <c r="J144"/>
  <c r="BK97"/>
  <c r="J215"/>
  <c r="BK177"/>
  <c r="J161"/>
  <c r="J117"/>
  <c r="BK90" i="4"/>
  <c r="BK405" i="5"/>
  <c r="J400"/>
  <c r="J335"/>
  <c r="BK262"/>
  <c r="BK229"/>
  <c r="BK146"/>
  <c r="BK393"/>
  <c r="BK335"/>
  <c r="J220"/>
  <c r="J143"/>
  <c r="BK385"/>
  <c r="BK296"/>
  <c r="J191"/>
  <c r="BK121"/>
  <c r="BK369"/>
  <c r="J312"/>
  <c r="BK246"/>
  <c r="J203"/>
  <c r="J107"/>
  <c r="J35" i="6"/>
  <c r="AV60" i="1" s="1"/>
  <c r="J98" i="8"/>
  <c r="BK103"/>
  <c r="BK94"/>
  <c r="J159" i="9"/>
  <c r="BK117"/>
  <c r="BK187"/>
  <c r="BK170"/>
  <c r="J122"/>
  <c r="J163"/>
  <c r="J196"/>
  <c r="BK146"/>
  <c r="BK238" i="10"/>
  <c r="BK212"/>
  <c r="BK170"/>
  <c r="BK113"/>
  <c r="BK200"/>
  <c r="J113"/>
  <c r="BK228"/>
  <c r="J198"/>
  <c r="BK154"/>
  <c r="J98"/>
  <c r="J222"/>
  <c r="J135"/>
  <c r="BK294" i="11"/>
  <c r="J253"/>
  <c r="BK167"/>
  <c r="BK325"/>
  <c r="BK199"/>
  <c r="J329"/>
  <c r="BK302"/>
  <c r="BK241"/>
  <c r="J149"/>
  <c r="J284"/>
  <c r="BK216"/>
  <c r="J135"/>
  <c r="J90" i="12"/>
  <c r="BK430" i="2"/>
  <c r="BK363"/>
  <c r="J324"/>
  <c r="BK287"/>
  <c r="J217"/>
  <c r="J135"/>
  <c r="J428"/>
  <c r="BK375"/>
  <c r="J333"/>
  <c r="J267"/>
  <c r="BK187"/>
  <c r="J116"/>
  <c r="BK426"/>
  <c r="J389"/>
  <c r="J344"/>
  <c r="J287"/>
  <c r="J147"/>
  <c r="J329"/>
  <c r="BK267"/>
  <c r="BK222"/>
  <c r="BK98"/>
  <c r="J228" i="3"/>
  <c r="BK183"/>
  <c r="BK136"/>
  <c r="J97"/>
  <c r="BK249"/>
  <c r="J199"/>
  <c r="J108"/>
  <c r="J249"/>
  <c r="BK206"/>
  <c r="J140"/>
  <c r="BK247"/>
  <c r="BK104"/>
  <c r="J405" i="5"/>
  <c r="J396"/>
  <c r="J339"/>
  <c r="BK255"/>
  <c r="BK211"/>
  <c r="J117"/>
  <c r="J351"/>
  <c r="J288"/>
  <c r="BK191"/>
  <c r="J139"/>
  <c r="BK378"/>
  <c r="BK312"/>
  <c r="J211"/>
  <c r="J125"/>
  <c r="J356"/>
  <c r="J317"/>
  <c r="J284"/>
  <c r="J229"/>
  <c r="J198"/>
  <c r="BK90" i="6"/>
  <c r="F39" i="7"/>
  <c r="BD61" i="1" s="1"/>
  <c r="J94" i="8"/>
  <c r="J118"/>
  <c r="BK118"/>
  <c r="BK183" i="9"/>
  <c r="J107"/>
  <c r="BK125"/>
  <c r="BK95"/>
  <c r="BK141"/>
  <c r="J202" i="10"/>
  <c r="J129"/>
  <c r="BK222"/>
  <c r="J189"/>
  <c r="BK117"/>
  <c r="BK230"/>
  <c r="BK195"/>
  <c r="J117"/>
  <c r="J242"/>
  <c r="BK210"/>
  <c r="BK129"/>
  <c r="BK291" i="11"/>
  <c r="BK265"/>
  <c r="BK174"/>
  <c r="BK334"/>
  <c r="BK209"/>
  <c r="BK120"/>
  <c r="J317"/>
  <c r="BK274"/>
  <c r="J170"/>
  <c r="BK289"/>
  <c r="J247"/>
  <c r="J182"/>
  <c r="BK102"/>
  <c r="J426" i="2"/>
  <c r="BK385"/>
  <c r="BK348"/>
  <c r="J321"/>
  <c r="J283"/>
  <c r="J214"/>
  <c r="J130"/>
  <c r="J421"/>
  <c r="BK359"/>
  <c r="BK303"/>
  <c r="BK236"/>
  <c r="BK172"/>
  <c r="J111"/>
  <c r="BK421"/>
  <c r="J371"/>
  <c r="BK292"/>
  <c r="BK207"/>
  <c r="J140"/>
  <c r="BK103"/>
  <c r="J236"/>
  <c r="J165"/>
  <c r="J270" i="3"/>
  <c r="BK223"/>
  <c r="J165"/>
  <c r="BK117"/>
  <c r="BK259"/>
  <c r="BK241"/>
  <c r="BK191"/>
  <c r="J104"/>
  <c r="J211"/>
  <c r="BK168"/>
  <c r="BK235"/>
  <c r="J183"/>
  <c r="BK165"/>
  <c r="BK140"/>
  <c r="BK108"/>
  <c r="F35" i="4"/>
  <c r="AZ58" i="1"/>
  <c r="BK347" i="5"/>
  <c r="BK284"/>
  <c r="J240"/>
  <c r="J157"/>
  <c r="J382"/>
  <c r="BK308"/>
  <c r="J194"/>
  <c r="J150"/>
  <c r="BK396"/>
  <c r="BK360"/>
  <c r="J323"/>
  <c r="BK220"/>
  <c r="BK157"/>
  <c r="J393"/>
  <c r="J320"/>
  <c r="BK266"/>
  <c r="BK233"/>
  <c r="BK174"/>
  <c r="J99"/>
  <c r="BK90" i="7"/>
  <c r="J35"/>
  <c r="AV61" i="1" s="1"/>
  <c r="BK120" i="8"/>
  <c r="J111"/>
  <c r="J170" i="9"/>
  <c r="BK111"/>
  <c r="J178"/>
  <c r="J146"/>
  <c r="J191"/>
  <c r="J117"/>
  <c r="J167"/>
  <c r="BK103"/>
  <c r="BK220" i="10"/>
  <c r="BK179"/>
  <c r="BK139"/>
  <c r="BK236"/>
  <c r="J193"/>
  <c r="J121"/>
  <c r="J232"/>
  <c r="BK218"/>
  <c r="J174"/>
  <c r="J109"/>
  <c r="J240"/>
  <c r="J200"/>
  <c r="J321" i="11"/>
  <c r="J270"/>
  <c r="J199"/>
  <c r="J102"/>
  <c r="BK282"/>
  <c r="BK149"/>
  <c r="BK321"/>
  <c r="J278"/>
  <c r="BK195"/>
  <c r="BK108"/>
  <c r="BK270"/>
  <c r="J206"/>
  <c r="J108"/>
  <c r="BK424" i="2"/>
  <c r="BK344"/>
  <c r="J309"/>
  <c r="J248"/>
  <c r="J187"/>
  <c r="BK111"/>
  <c r="J415"/>
  <c r="J363"/>
  <c r="BK283"/>
  <c r="BK214"/>
  <c r="J155"/>
  <c r="BK436"/>
  <c r="J400"/>
  <c r="J357"/>
  <c r="BK321"/>
  <c r="BK253"/>
  <c r="BK183"/>
  <c r="BK124"/>
  <c r="J232"/>
  <c r="BK140"/>
  <c r="J243" i="3"/>
  <c r="BK195"/>
  <c r="J152"/>
  <c r="J112"/>
  <c r="BK257"/>
  <c r="BK243"/>
  <c r="J181"/>
  <c r="BK278"/>
  <c r="BK215"/>
  <c r="BK152"/>
  <c r="BK274"/>
  <c r="BK231"/>
  <c r="J90" i="4"/>
  <c r="BK402" i="5"/>
  <c r="BK400"/>
  <c r="BK364"/>
  <c r="J296"/>
  <c r="J233"/>
  <c r="J153"/>
  <c r="BK389"/>
  <c r="BK327"/>
  <c r="BK207"/>
  <c r="J170"/>
  <c r="J129"/>
  <c r="J364"/>
  <c r="J327"/>
  <c r="J224"/>
  <c r="BK166"/>
  <c r="BK117"/>
  <c r="BK323"/>
  <c r="J262"/>
  <c r="BK178"/>
  <c r="J103"/>
  <c r="J90" i="7"/>
  <c r="F38"/>
  <c r="BC61" i="1" s="1"/>
  <c r="J91" i="8"/>
  <c r="J109"/>
  <c r="BK163" i="9"/>
  <c r="J125"/>
  <c r="BK150"/>
  <c r="BK107"/>
  <c r="BK159"/>
  <c r="J111"/>
  <c r="BK189" i="10"/>
  <c r="BK158"/>
  <c r="J94"/>
  <c r="BK205"/>
  <c r="J142"/>
  <c r="BK98"/>
  <c r="J220"/>
  <c r="J179"/>
  <c r="BK135"/>
  <c r="BK245"/>
  <c r="BK224"/>
  <c r="BK166"/>
  <c r="BK329" i="11"/>
  <c r="BK284"/>
  <c r="J186"/>
  <c r="J96"/>
  <c r="BK259"/>
  <c r="J174"/>
  <c r="J325"/>
  <c r="J296"/>
  <c r="BK213"/>
  <c r="BK96"/>
  <c r="BK253"/>
  <c r="J195"/>
  <c r="J130"/>
  <c r="F39" i="12"/>
  <c r="BD67" i="1" s="1"/>
  <c r="J359" i="2"/>
  <c r="BK311"/>
  <c r="J256"/>
  <c r="BK195"/>
  <c r="BK441"/>
  <c r="BK412"/>
  <c r="J367"/>
  <c r="BK324"/>
  <c r="BK256"/>
  <c r="J179"/>
  <c r="J120"/>
  <c r="J424"/>
  <c r="BK395"/>
  <c r="J335"/>
  <c r="BK277"/>
  <c r="BK191"/>
  <c r="BK130"/>
  <c r="BK309"/>
  <c r="BK227"/>
  <c r="J107"/>
  <c r="BK254" i="3"/>
  <c r="BK199"/>
  <c r="BK148"/>
  <c r="J278"/>
  <c r="J223"/>
  <c r="BK156"/>
  <c r="BK265"/>
  <c r="J239"/>
  <c r="J187"/>
  <c r="J124"/>
  <c r="J241"/>
  <c r="J195"/>
  <c r="J168"/>
  <c r="BK124"/>
  <c r="J100"/>
  <c r="J402" i="5"/>
  <c r="J369"/>
  <c r="J299"/>
  <c r="BK216"/>
  <c r="J111"/>
  <c r="BK341"/>
  <c r="BK277"/>
  <c r="J166"/>
  <c r="J134"/>
  <c r="BK374"/>
  <c r="J277"/>
  <c r="J178"/>
  <c r="BK111"/>
  <c r="J341"/>
  <c r="BK288"/>
  <c r="BK240"/>
  <c r="BK194"/>
  <c r="BK129"/>
  <c r="F39" i="6"/>
  <c r="BD60" i="1" s="1"/>
  <c r="J103" i="8"/>
  <c r="BK114"/>
  <c r="BK111"/>
  <c r="J187" i="9"/>
  <c r="BK122"/>
  <c r="J99"/>
  <c r="BK167"/>
  <c r="J141"/>
  <c r="BK99"/>
  <c r="J154"/>
  <c r="J234" i="10"/>
  <c r="J207"/>
  <c r="J154"/>
  <c r="BK242"/>
  <c r="BK207"/>
  <c r="J149"/>
  <c r="J236"/>
  <c r="J205"/>
  <c r="J125"/>
  <c r="J245"/>
  <c r="J228"/>
  <c r="J146"/>
  <c r="J308" i="11"/>
  <c r="BK278"/>
  <c r="J178"/>
  <c r="BK337"/>
  <c r="BK235"/>
  <c r="BK178"/>
  <c r="J337"/>
  <c r="J313"/>
  <c r="J265"/>
  <c r="J167"/>
  <c r="J302"/>
  <c r="BK247"/>
  <c r="BK186"/>
  <c r="J120"/>
  <c r="F38" i="12"/>
  <c r="BC67" i="1" s="1"/>
  <c r="J395" i="2"/>
  <c r="BK371"/>
  <c r="BK338"/>
  <c r="J297"/>
  <c r="BK240"/>
  <c r="J172"/>
  <c r="BK434"/>
  <c r="BK389"/>
  <c r="J338"/>
  <c r="J300"/>
  <c r="J222"/>
  <c r="J162"/>
  <c r="BK107"/>
  <c r="J412"/>
  <c r="BK353"/>
  <c r="J303"/>
  <c r="J227"/>
  <c r="J176"/>
  <c r="BK116"/>
  <c r="J307"/>
  <c r="BK165"/>
  <c r="J257" i="3"/>
  <c r="BK211"/>
  <c r="BK161"/>
  <c r="BK120"/>
  <c r="J261"/>
  <c r="BK219"/>
  <c r="BK172"/>
  <c r="BK283"/>
  <c r="J235"/>
  <c r="J191"/>
  <c r="BK127"/>
  <c r="BK239"/>
  <c r="BK112"/>
  <c r="F37" i="4"/>
  <c r="BB58" i="1" s="1"/>
  <c r="J331" i="5"/>
  <c r="BK270"/>
  <c r="BK224"/>
  <c r="BK143"/>
  <c r="J378"/>
  <c r="J304"/>
  <c r="BK198"/>
  <c r="J146"/>
  <c r="J389"/>
  <c r="BK356"/>
  <c r="J270"/>
  <c r="BK99"/>
  <c r="BK351"/>
  <c r="J308"/>
  <c r="BK252"/>
  <c r="J207"/>
  <c r="BK150"/>
  <c r="F37" i="6"/>
  <c r="BB60" i="1" s="1"/>
  <c r="J116" i="8"/>
  <c r="BK100"/>
  <c r="J106"/>
  <c r="BK106"/>
  <c r="BK191" i="9"/>
  <c r="J133"/>
  <c r="BK196"/>
  <c r="J183"/>
  <c r="J150"/>
  <c r="J210" i="10"/>
  <c r="J166"/>
  <c r="BK121"/>
  <c r="J212"/>
  <c r="BK162"/>
  <c r="BK234"/>
  <c r="J215"/>
  <c r="J158"/>
  <c r="J103"/>
  <c r="J230"/>
  <c r="J139"/>
  <c r="BK296" i="11"/>
  <c r="J241"/>
  <c r="J139"/>
  <c r="BK313"/>
  <c r="BK182"/>
  <c r="J334"/>
  <c r="BK308"/>
  <c r="J259"/>
  <c r="BK158"/>
  <c r="BK299"/>
  <c r="BK221"/>
  <c r="J158"/>
  <c r="J114"/>
  <c r="J434" i="2"/>
  <c r="J409"/>
  <c r="J380"/>
  <c r="BK341"/>
  <c r="BK300"/>
  <c r="J243"/>
  <c r="BK159"/>
  <c r="J430"/>
  <c r="BK380"/>
  <c r="BK335"/>
  <c r="J277"/>
  <c r="J191"/>
  <c r="BK147"/>
  <c r="BK428"/>
  <c r="J406"/>
  <c r="J348"/>
  <c r="BK307"/>
  <c r="BK262"/>
  <c r="BK179"/>
  <c r="BK120"/>
  <c r="BK272"/>
  <c r="BK169"/>
  <c r="AS63" i="1"/>
  <c r="J156" i="3"/>
  <c r="BK100"/>
  <c r="J247"/>
  <c r="J177"/>
  <c r="J283"/>
  <c r="J259"/>
  <c r="J202"/>
  <c r="J132"/>
  <c r="J265"/>
  <c r="BK202"/>
  <c r="J172"/>
  <c r="BK144"/>
  <c r="BK132"/>
  <c r="F39" i="4"/>
  <c r="BD58" i="1" s="1"/>
  <c r="J385" i="5"/>
  <c r="BK320"/>
  <c r="J252"/>
  <c r="BK203"/>
  <c r="BK134"/>
  <c r="J360"/>
  <c r="BK299"/>
  <c r="J174"/>
  <c r="J121"/>
  <c r="J345"/>
  <c r="J266"/>
  <c r="BK139"/>
  <c r="J347"/>
  <c r="BK304"/>
  <c r="J255"/>
  <c r="J216"/>
  <c r="J161"/>
  <c r="J90" i="6"/>
  <c r="F37" i="7"/>
  <c r="BB61" i="1" s="1"/>
  <c r="BK91" i="8"/>
  <c r="BK116"/>
  <c r="J100"/>
  <c r="J137" i="9"/>
  <c r="J103"/>
  <c r="J174"/>
  <c r="J95"/>
  <c r="BK129"/>
  <c r="BK178"/>
  <c r="BK137"/>
  <c r="J226" i="10"/>
  <c r="J195"/>
  <c r="J162"/>
  <c r="BK125"/>
  <c r="BK215"/>
  <c r="J170"/>
  <c r="BK103"/>
  <c r="J224"/>
  <c r="J185"/>
  <c r="BK142"/>
  <c r="BK232"/>
  <c r="BK185"/>
  <c r="BK94"/>
  <c r="BK287" i="11"/>
  <c r="J209"/>
  <c r="BK135"/>
  <c r="J299"/>
  <c r="J216"/>
  <c r="BK125"/>
  <c r="J289"/>
  <c r="J221"/>
  <c r="J294"/>
  <c r="BK229"/>
  <c r="BK170"/>
  <c r="BK90" i="12"/>
  <c r="P399" i="2" l="1"/>
  <c r="P398" s="1"/>
  <c r="BK97"/>
  <c r="J97" s="1"/>
  <c r="J65" s="1"/>
  <c r="R97"/>
  <c r="BK231"/>
  <c r="J231" s="1"/>
  <c r="J66" s="1"/>
  <c r="R231"/>
  <c r="BK261"/>
  <c r="J261" s="1"/>
  <c r="J67" s="1"/>
  <c r="R261"/>
  <c r="BK282"/>
  <c r="J282" s="1"/>
  <c r="J68" s="1"/>
  <c r="T282"/>
  <c r="P366"/>
  <c r="T366"/>
  <c r="P379"/>
  <c r="R379"/>
  <c r="T399"/>
  <c r="T398" s="1"/>
  <c r="T96" i="3"/>
  <c r="R176"/>
  <c r="R214"/>
  <c r="T227"/>
  <c r="BK269"/>
  <c r="J269" s="1"/>
  <c r="J71" s="1"/>
  <c r="T269"/>
  <c r="R98" i="5"/>
  <c r="T228"/>
  <c r="T261"/>
  <c r="BK303"/>
  <c r="J303"/>
  <c r="J69" s="1"/>
  <c r="R355"/>
  <c r="T373"/>
  <c r="P388"/>
  <c r="BK90" i="8"/>
  <c r="T90"/>
  <c r="T97"/>
  <c r="R94" i="9"/>
  <c r="T158"/>
  <c r="P182"/>
  <c r="T93" i="10"/>
  <c r="T153"/>
  <c r="P165"/>
  <c r="R178"/>
  <c r="T95" i="11"/>
  <c r="BK228"/>
  <c r="J228" s="1"/>
  <c r="J67" s="1"/>
  <c r="T269"/>
  <c r="BK312"/>
  <c r="J312" s="1"/>
  <c r="J70" s="1"/>
  <c r="P333"/>
  <c r="BK96" i="3"/>
  <c r="J96" s="1"/>
  <c r="J65" s="1"/>
  <c r="BK176"/>
  <c r="J176"/>
  <c r="J66" s="1"/>
  <c r="BK214"/>
  <c r="J214" s="1"/>
  <c r="J68" s="1"/>
  <c r="T214"/>
  <c r="R227"/>
  <c r="R256"/>
  <c r="R269"/>
  <c r="P98" i="5"/>
  <c r="BK228"/>
  <c r="J228" s="1"/>
  <c r="J66" s="1"/>
  <c r="BK261"/>
  <c r="J261"/>
  <c r="J67" s="1"/>
  <c r="T303"/>
  <c r="T355"/>
  <c r="P373"/>
  <c r="P372" s="1"/>
  <c r="T388"/>
  <c r="R97" i="8"/>
  <c r="P94" i="9"/>
  <c r="BK158"/>
  <c r="J158"/>
  <c r="J67" s="1"/>
  <c r="BK182"/>
  <c r="J182" s="1"/>
  <c r="J69" s="1"/>
  <c r="P93" i="10"/>
  <c r="R153"/>
  <c r="R165"/>
  <c r="BK178"/>
  <c r="J178" s="1"/>
  <c r="J68" s="1"/>
  <c r="BK95" i="11"/>
  <c r="J95"/>
  <c r="J65" s="1"/>
  <c r="P228"/>
  <c r="BK269"/>
  <c r="J269"/>
  <c r="J68" s="1"/>
  <c r="T312"/>
  <c r="T333"/>
  <c r="P97" i="2"/>
  <c r="T97"/>
  <c r="P231"/>
  <c r="T231"/>
  <c r="P261"/>
  <c r="T261"/>
  <c r="P282"/>
  <c r="R282"/>
  <c r="BK366"/>
  <c r="J366" s="1"/>
  <c r="J69" s="1"/>
  <c r="R366"/>
  <c r="BK379"/>
  <c r="J379" s="1"/>
  <c r="J70" s="1"/>
  <c r="T379"/>
  <c r="BK399"/>
  <c r="J399" s="1"/>
  <c r="J73" s="1"/>
  <c r="R399"/>
  <c r="R398"/>
  <c r="R96" i="3"/>
  <c r="R95"/>
  <c r="R94" s="1"/>
  <c r="P176"/>
  <c r="BK227"/>
  <c r="J227"/>
  <c r="J69" s="1"/>
  <c r="BK256"/>
  <c r="J256" s="1"/>
  <c r="J70" s="1"/>
  <c r="T256"/>
  <c r="BK98" i="5"/>
  <c r="J98" s="1"/>
  <c r="J65" s="1"/>
  <c r="R228"/>
  <c r="R261"/>
  <c r="R303"/>
  <c r="BK355"/>
  <c r="J355" s="1"/>
  <c r="J70" s="1"/>
  <c r="R373"/>
  <c r="BK388"/>
  <c r="J388" s="1"/>
  <c r="J74" s="1"/>
  <c r="R90" i="8"/>
  <c r="R89"/>
  <c r="R88" s="1"/>
  <c r="P97"/>
  <c r="T94" i="9"/>
  <c r="R158"/>
  <c r="R182"/>
  <c r="R93" i="10"/>
  <c r="R92" s="1"/>
  <c r="R91" s="1"/>
  <c r="P153"/>
  <c r="BK165"/>
  <c r="J165" s="1"/>
  <c r="J67" s="1"/>
  <c r="P178"/>
  <c r="R95" i="11"/>
  <c r="R228"/>
  <c r="P269"/>
  <c r="R312"/>
  <c r="BK333"/>
  <c r="J333" s="1"/>
  <c r="J71" s="1"/>
  <c r="P96" i="3"/>
  <c r="T176"/>
  <c r="P214"/>
  <c r="P95" s="1"/>
  <c r="P94" s="1"/>
  <c r="AU57" i="1" s="1"/>
  <c r="P227" i="3"/>
  <c r="P256"/>
  <c r="P269"/>
  <c r="T98" i="5"/>
  <c r="T97" s="1"/>
  <c r="P228"/>
  <c r="P261"/>
  <c r="P303"/>
  <c r="P355"/>
  <c r="BK373"/>
  <c r="BK372" s="1"/>
  <c r="J372" s="1"/>
  <c r="J72" s="1"/>
  <c r="R388"/>
  <c r="P90" i="8"/>
  <c r="P89" s="1"/>
  <c r="P88" s="1"/>
  <c r="AU62" i="1" s="1"/>
  <c r="BK97" i="8"/>
  <c r="J97" s="1"/>
  <c r="J66" s="1"/>
  <c r="BK94" i="9"/>
  <c r="P158"/>
  <c r="T182"/>
  <c r="BK93" i="10"/>
  <c r="BK153"/>
  <c r="J153"/>
  <c r="J66" s="1"/>
  <c r="T165"/>
  <c r="T178"/>
  <c r="P95" i="11"/>
  <c r="P94" s="1"/>
  <c r="P93" s="1"/>
  <c r="AU66" i="1" s="1"/>
  <c r="T228" i="11"/>
  <c r="R269"/>
  <c r="P312"/>
  <c r="R333"/>
  <c r="BK394" i="2"/>
  <c r="J394" s="1"/>
  <c r="J71" s="1"/>
  <c r="BK89" i="4"/>
  <c r="BK88"/>
  <c r="J88" s="1"/>
  <c r="J64" s="1"/>
  <c r="BK153" i="9"/>
  <c r="J153" s="1"/>
  <c r="J66" s="1"/>
  <c r="BK177"/>
  <c r="J177"/>
  <c r="J68" s="1"/>
  <c r="BK195"/>
  <c r="J195" s="1"/>
  <c r="J70" s="1"/>
  <c r="BK244" i="10"/>
  <c r="J244"/>
  <c r="J69" s="1"/>
  <c r="BK210" i="3"/>
  <c r="J210" s="1"/>
  <c r="J67" s="1"/>
  <c r="BK282"/>
  <c r="J282"/>
  <c r="J72" s="1"/>
  <c r="BK298" i="5"/>
  <c r="J298" s="1"/>
  <c r="J68" s="1"/>
  <c r="BK89" i="7"/>
  <c r="J89"/>
  <c r="J65" s="1"/>
  <c r="BK220" i="11"/>
  <c r="J220" s="1"/>
  <c r="J66" s="1"/>
  <c r="BK307"/>
  <c r="J307"/>
  <c r="J69" s="1"/>
  <c r="BK89" i="12"/>
  <c r="J89" s="1"/>
  <c r="J65" s="1"/>
  <c r="BK368" i="5"/>
  <c r="J368"/>
  <c r="J71" s="1"/>
  <c r="BK89" i="6"/>
  <c r="J89" s="1"/>
  <c r="J65" s="1"/>
  <c r="J59" i="12"/>
  <c r="J81"/>
  <c r="F84"/>
  <c r="E75"/>
  <c r="BF90"/>
  <c r="J93" i="10"/>
  <c r="J65" s="1"/>
  <c r="J56" i="11"/>
  <c r="E81"/>
  <c r="J90"/>
  <c r="BF102"/>
  <c r="BF108"/>
  <c r="BF114"/>
  <c r="BF139"/>
  <c r="BF149"/>
  <c r="BF178"/>
  <c r="BF182"/>
  <c r="BF186"/>
  <c r="BF206"/>
  <c r="BF221"/>
  <c r="BF235"/>
  <c r="BF253"/>
  <c r="BF278"/>
  <c r="BF291"/>
  <c r="BF294"/>
  <c r="F90"/>
  <c r="BF125"/>
  <c r="BF135"/>
  <c r="BF167"/>
  <c r="BF213"/>
  <c r="BF216"/>
  <c r="BF229"/>
  <c r="BF274"/>
  <c r="BF282"/>
  <c r="BF284"/>
  <c r="BF313"/>
  <c r="BF96"/>
  <c r="BF158"/>
  <c r="BF170"/>
  <c r="BF174"/>
  <c r="BF259"/>
  <c r="BF289"/>
  <c r="BF296"/>
  <c r="BF299"/>
  <c r="BF308"/>
  <c r="BF317"/>
  <c r="BF325"/>
  <c r="BF329"/>
  <c r="BF334"/>
  <c r="BF337"/>
  <c r="BF120"/>
  <c r="BF130"/>
  <c r="BF195"/>
  <c r="BF199"/>
  <c r="BF209"/>
  <c r="BF241"/>
  <c r="BF247"/>
  <c r="BF265"/>
  <c r="BF270"/>
  <c r="BF287"/>
  <c r="BF302"/>
  <c r="BF321"/>
  <c r="F59" i="10"/>
  <c r="J85"/>
  <c r="BF129"/>
  <c r="BF179"/>
  <c r="BF198"/>
  <c r="BF222"/>
  <c r="BF232"/>
  <c r="BF242"/>
  <c r="BF245"/>
  <c r="J94" i="9"/>
  <c r="J65" s="1"/>
  <c r="J59" i="10"/>
  <c r="BF98"/>
  <c r="BF103"/>
  <c r="BF142"/>
  <c r="BF154"/>
  <c r="BF170"/>
  <c r="BF174"/>
  <c r="BF185"/>
  <c r="BF189"/>
  <c r="BF195"/>
  <c r="BF210"/>
  <c r="BF215"/>
  <c r="BF226"/>
  <c r="BF230"/>
  <c r="BF238"/>
  <c r="BF240"/>
  <c r="E79"/>
  <c r="BF94"/>
  <c r="BF109"/>
  <c r="BF117"/>
  <c r="BF135"/>
  <c r="BF139"/>
  <c r="BF146"/>
  <c r="BF166"/>
  <c r="BF202"/>
  <c r="BF207"/>
  <c r="BF212"/>
  <c r="BF218"/>
  <c r="BF220"/>
  <c r="BF113"/>
  <c r="BF121"/>
  <c r="BF125"/>
  <c r="BF149"/>
  <c r="BF158"/>
  <c r="BF162"/>
  <c r="BF193"/>
  <c r="BF200"/>
  <c r="BF205"/>
  <c r="BF224"/>
  <c r="BF228"/>
  <c r="BF234"/>
  <c r="BF236"/>
  <c r="J90" i="8"/>
  <c r="J65" s="1"/>
  <c r="E50" i="9"/>
  <c r="J56"/>
  <c r="BF117"/>
  <c r="BF122"/>
  <c r="BF196"/>
  <c r="F89"/>
  <c r="BF95"/>
  <c r="BF111"/>
  <c r="BF137"/>
  <c r="BF141"/>
  <c r="BF150"/>
  <c r="BF159"/>
  <c r="BF174"/>
  <c r="BF191"/>
  <c r="J59"/>
  <c r="BF103"/>
  <c r="BF107"/>
  <c r="BF125"/>
  <c r="BF146"/>
  <c r="BF163"/>
  <c r="BF183"/>
  <c r="BF99"/>
  <c r="BF129"/>
  <c r="BF133"/>
  <c r="BF154"/>
  <c r="BF167"/>
  <c r="BF170"/>
  <c r="BF178"/>
  <c r="BF187"/>
  <c r="F59" i="8"/>
  <c r="J85"/>
  <c r="BF98"/>
  <c r="BF106"/>
  <c r="BF109"/>
  <c r="BF120"/>
  <c r="J82"/>
  <c r="BF91"/>
  <c r="BF111"/>
  <c r="BF118"/>
  <c r="E76"/>
  <c r="BF94"/>
  <c r="BF100"/>
  <c r="BF103"/>
  <c r="BF114"/>
  <c r="BF116"/>
  <c r="J56" i="7"/>
  <c r="E75"/>
  <c r="F84"/>
  <c r="J84"/>
  <c r="BF90"/>
  <c r="BF90" i="6"/>
  <c r="E50"/>
  <c r="J59"/>
  <c r="F59"/>
  <c r="J81"/>
  <c r="F59" i="5"/>
  <c r="J93"/>
  <c r="BF99"/>
  <c r="BF143"/>
  <c r="BF157"/>
  <c r="BF166"/>
  <c r="BF174"/>
  <c r="BF194"/>
  <c r="BF203"/>
  <c r="BF207"/>
  <c r="BF240"/>
  <c r="BF270"/>
  <c r="BF277"/>
  <c r="BF288"/>
  <c r="BF308"/>
  <c r="BF317"/>
  <c r="BF345"/>
  <c r="BF364"/>
  <c r="BF378"/>
  <c r="BF385"/>
  <c r="E84"/>
  <c r="BF117"/>
  <c r="BF121"/>
  <c r="BF125"/>
  <c r="BF129"/>
  <c r="BF134"/>
  <c r="BF139"/>
  <c r="BF178"/>
  <c r="BF187"/>
  <c r="BF220"/>
  <c r="BF237"/>
  <c r="BF246"/>
  <c r="BF252"/>
  <c r="BF255"/>
  <c r="BF262"/>
  <c r="BF296"/>
  <c r="BF304"/>
  <c r="BF312"/>
  <c r="BF320"/>
  <c r="BF323"/>
  <c r="BF331"/>
  <c r="BF341"/>
  <c r="BF351"/>
  <c r="BF356"/>
  <c r="BF360"/>
  <c r="BF374"/>
  <c r="BF393"/>
  <c r="J89" i="4"/>
  <c r="J65"/>
  <c r="J56" i="5"/>
  <c r="BF103"/>
  <c r="BF146"/>
  <c r="BF161"/>
  <c r="BF170"/>
  <c r="BF191"/>
  <c r="BF198"/>
  <c r="BF211"/>
  <c r="BF216"/>
  <c r="BF266"/>
  <c r="BF284"/>
  <c r="BF292"/>
  <c r="BF299"/>
  <c r="BF335"/>
  <c r="BF339"/>
  <c r="BF347"/>
  <c r="BF369"/>
  <c r="BF107"/>
  <c r="BF111"/>
  <c r="BF150"/>
  <c r="BF153"/>
  <c r="BF224"/>
  <c r="BF229"/>
  <c r="BF233"/>
  <c r="BF327"/>
  <c r="BF382"/>
  <c r="BF389"/>
  <c r="BF396"/>
  <c r="BF400"/>
  <c r="BF402"/>
  <c r="BF405"/>
  <c r="E75" i="4"/>
  <c r="J84"/>
  <c r="J56"/>
  <c r="F59"/>
  <c r="BF90"/>
  <c r="J59" i="3"/>
  <c r="BF104"/>
  <c r="BF136"/>
  <c r="BF156"/>
  <c r="BF161"/>
  <c r="BF165"/>
  <c r="BF172"/>
  <c r="BF195"/>
  <c r="BF215"/>
  <c r="BF239"/>
  <c r="BF249"/>
  <c r="BF278"/>
  <c r="J56"/>
  <c r="BF97"/>
  <c r="BF112"/>
  <c r="BF117"/>
  <c r="BF127"/>
  <c r="BF140"/>
  <c r="BF148"/>
  <c r="BF181"/>
  <c r="BF183"/>
  <c r="BF187"/>
  <c r="BF191"/>
  <c r="BF199"/>
  <c r="BF223"/>
  <c r="BF237"/>
  <c r="BF247"/>
  <c r="BF265"/>
  <c r="BF283"/>
  <c r="E50"/>
  <c r="BF100"/>
  <c r="BF132"/>
  <c r="BF177"/>
  <c r="BF202"/>
  <c r="BF219"/>
  <c r="BF235"/>
  <c r="BF243"/>
  <c r="BF259"/>
  <c r="BF274"/>
  <c r="F59"/>
  <c r="BF108"/>
  <c r="BF120"/>
  <c r="BF124"/>
  <c r="BF144"/>
  <c r="BF152"/>
  <c r="BF168"/>
  <c r="BF206"/>
  <c r="BF211"/>
  <c r="BF228"/>
  <c r="BF231"/>
  <c r="BF241"/>
  <c r="BF254"/>
  <c r="BF257"/>
  <c r="BF261"/>
  <c r="BF270"/>
  <c r="J56" i="2"/>
  <c r="J59"/>
  <c r="BF124"/>
  <c r="BF236"/>
  <c r="BF287"/>
  <c r="BF307"/>
  <c r="BF311"/>
  <c r="BF335"/>
  <c r="BF341"/>
  <c r="E83"/>
  <c r="BF103"/>
  <c r="BF111"/>
  <c r="BF116"/>
  <c r="BF140"/>
  <c r="BF207"/>
  <c r="BF256"/>
  <c r="BF262"/>
  <c r="BF267"/>
  <c r="BF283"/>
  <c r="BF292"/>
  <c r="BF316"/>
  <c r="BF333"/>
  <c r="BF348"/>
  <c r="BF363"/>
  <c r="BF375"/>
  <c r="BF424"/>
  <c r="BF428"/>
  <c r="BF430"/>
  <c r="BF434"/>
  <c r="BF120"/>
  <c r="BF135"/>
  <c r="BF155"/>
  <c r="BF159"/>
  <c r="BF162"/>
  <c r="BF172"/>
  <c r="BF176"/>
  <c r="BF183"/>
  <c r="BF187"/>
  <c r="BF191"/>
  <c r="BF195"/>
  <c r="BF214"/>
  <c r="BF227"/>
  <c r="BF232"/>
  <c r="BF243"/>
  <c r="BF248"/>
  <c r="BF272"/>
  <c r="BF297"/>
  <c r="BF300"/>
  <c r="BF309"/>
  <c r="BF329"/>
  <c r="BF338"/>
  <c r="BF344"/>
  <c r="BF359"/>
  <c r="BF367"/>
  <c r="BF380"/>
  <c r="BF385"/>
  <c r="BF389"/>
  <c r="BF406"/>
  <c r="BF415"/>
  <c r="BF436"/>
  <c r="BF441"/>
  <c r="F59"/>
  <c r="BF98"/>
  <c r="BF107"/>
  <c r="BF130"/>
  <c r="BF147"/>
  <c r="BF165"/>
  <c r="BF169"/>
  <c r="BF179"/>
  <c r="BF217"/>
  <c r="BF222"/>
  <c r="BF240"/>
  <c r="BF253"/>
  <c r="BF277"/>
  <c r="BF303"/>
  <c r="BF321"/>
  <c r="BF324"/>
  <c r="BF327"/>
  <c r="BF353"/>
  <c r="BF357"/>
  <c r="BF371"/>
  <c r="BF395"/>
  <c r="BF400"/>
  <c r="BF409"/>
  <c r="BF412"/>
  <c r="BF421"/>
  <c r="BF426"/>
  <c r="F37"/>
  <c r="BB56" i="1"/>
  <c r="F35" i="11"/>
  <c r="AZ66" i="1"/>
  <c r="F35" i="5"/>
  <c r="AZ59" i="1"/>
  <c r="F35" i="2"/>
  <c r="AZ56" i="1"/>
  <c r="F38" i="3"/>
  <c r="BC57" i="1" s="1"/>
  <c r="F37" i="9"/>
  <c r="BB64" i="1"/>
  <c r="F38" i="11"/>
  <c r="BC66" i="1" s="1"/>
  <c r="F37" i="3"/>
  <c r="BB57" i="1"/>
  <c r="J35" i="9"/>
  <c r="AV64" i="1" s="1"/>
  <c r="J35" i="10"/>
  <c r="AV65" i="1"/>
  <c r="F35" i="3"/>
  <c r="AZ57" i="1" s="1"/>
  <c r="F35" i="6"/>
  <c r="AZ60" i="1"/>
  <c r="F35" i="8"/>
  <c r="AZ62" i="1" s="1"/>
  <c r="F39" i="8"/>
  <c r="BD62" i="1"/>
  <c r="F39" i="10"/>
  <c r="BD65" i="1" s="1"/>
  <c r="F36" i="6"/>
  <c r="BA60" i="1"/>
  <c r="J35" i="8"/>
  <c r="AV62" i="1" s="1"/>
  <c r="F35" i="10"/>
  <c r="AZ65" i="1"/>
  <c r="F39" i="11"/>
  <c r="BD66" i="1" s="1"/>
  <c r="F37" i="5"/>
  <c r="BB59" i="1"/>
  <c r="AS54"/>
  <c r="F39" i="5"/>
  <c r="BD59" i="1"/>
  <c r="F37" i="11"/>
  <c r="BB66" i="1" s="1"/>
  <c r="F39" i="3"/>
  <c r="BD57" i="1"/>
  <c r="F38" i="9"/>
  <c r="BC64" i="1" s="1"/>
  <c r="J35" i="4"/>
  <c r="AV58" i="1"/>
  <c r="F35" i="7"/>
  <c r="AZ61" i="1" s="1"/>
  <c r="F37" i="8"/>
  <c r="BB62" i="1"/>
  <c r="F36" i="12"/>
  <c r="BA67" i="1" s="1"/>
  <c r="F39" i="2"/>
  <c r="BD56" i="1"/>
  <c r="F37" i="10"/>
  <c r="BB65" i="1" s="1"/>
  <c r="J36" i="4"/>
  <c r="AW58" i="1"/>
  <c r="J36" i="7"/>
  <c r="AW61" i="1" s="1"/>
  <c r="AT61" s="1"/>
  <c r="F38" i="8"/>
  <c r="BC62" i="1" s="1"/>
  <c r="F35" i="9"/>
  <c r="AZ64" i="1"/>
  <c r="F38" i="10"/>
  <c r="BC65" i="1" s="1"/>
  <c r="F38" i="2"/>
  <c r="BC56" i="1"/>
  <c r="J35" i="11"/>
  <c r="AV66" i="1" s="1"/>
  <c r="J35" i="12"/>
  <c r="AV67" i="1"/>
  <c r="J35" i="3"/>
  <c r="AV57" i="1" s="1"/>
  <c r="J35" i="5"/>
  <c r="AV59" i="1"/>
  <c r="F39" i="9"/>
  <c r="BD64" i="1" s="1"/>
  <c r="J35" i="2"/>
  <c r="AV56" i="1" s="1"/>
  <c r="F38" i="5"/>
  <c r="BC59" i="1" s="1"/>
  <c r="BK87" i="4" l="1"/>
  <c r="J87" s="1"/>
  <c r="J373" i="5"/>
  <c r="J73" s="1"/>
  <c r="T93" i="9"/>
  <c r="T92" s="1"/>
  <c r="R372" i="5"/>
  <c r="P93" i="9"/>
  <c r="P92"/>
  <c r="AU64" i="1" s="1"/>
  <c r="T94" i="11"/>
  <c r="T93" s="1"/>
  <c r="BK89" i="8"/>
  <c r="J89" s="1"/>
  <c r="J64" s="1"/>
  <c r="T96" i="2"/>
  <c r="T95"/>
  <c r="BK95" i="3"/>
  <c r="J95"/>
  <c r="J64" s="1"/>
  <c r="R93" i="9"/>
  <c r="R92" s="1"/>
  <c r="T372" i="5"/>
  <c r="T96" s="1"/>
  <c r="BK92" i="10"/>
  <c r="BK91" s="1"/>
  <c r="J91" s="1"/>
  <c r="J63" s="1"/>
  <c r="P96" i="2"/>
  <c r="P95" s="1"/>
  <c r="AU56" i="1" s="1"/>
  <c r="P92" i="10"/>
  <c r="P91"/>
  <c r="AU65" i="1" s="1"/>
  <c r="T92" i="10"/>
  <c r="T91" s="1"/>
  <c r="T89" i="8"/>
  <c r="T88"/>
  <c r="T95" i="3"/>
  <c r="T94" s="1"/>
  <c r="R96" i="2"/>
  <c r="R95"/>
  <c r="BK93" i="9"/>
  <c r="J93" s="1"/>
  <c r="J64" s="1"/>
  <c r="R94" i="11"/>
  <c r="R93" s="1"/>
  <c r="P97" i="5"/>
  <c r="P96"/>
  <c r="AU59" i="1"/>
  <c r="R97" i="5"/>
  <c r="R96" s="1"/>
  <c r="BK96" i="2"/>
  <c r="BK95"/>
  <c r="J95" s="1"/>
  <c r="J32" s="1"/>
  <c r="AG56" i="1" s="1"/>
  <c r="BK398" i="2"/>
  <c r="J398"/>
  <c r="J72"/>
  <c r="BK97" i="5"/>
  <c r="J97" s="1"/>
  <c r="J64" s="1"/>
  <c r="BK88" i="6"/>
  <c r="J88" s="1"/>
  <c r="J64" s="1"/>
  <c r="BK88" i="7"/>
  <c r="J88"/>
  <c r="J64" s="1"/>
  <c r="BK88" i="12"/>
  <c r="J88"/>
  <c r="J64"/>
  <c r="BK94" i="11"/>
  <c r="J94" s="1"/>
  <c r="J64" s="1"/>
  <c r="BK96" i="5"/>
  <c r="J96" s="1"/>
  <c r="J32" s="1"/>
  <c r="AG59" i="1" s="1"/>
  <c r="J36" i="9"/>
  <c r="AW64" i="1" s="1"/>
  <c r="AT64" s="1"/>
  <c r="AT58"/>
  <c r="F36" i="5"/>
  <c r="BA59" i="1" s="1"/>
  <c r="AZ63"/>
  <c r="AV63"/>
  <c r="J36" i="5"/>
  <c r="AW59" i="1" s="1"/>
  <c r="AT59" s="1"/>
  <c r="BD55"/>
  <c r="J36" i="3"/>
  <c r="AW57" i="1"/>
  <c r="AT57" s="1"/>
  <c r="J36" i="12"/>
  <c r="AW67" i="1"/>
  <c r="AT67"/>
  <c r="BB63"/>
  <c r="AX63" s="1"/>
  <c r="BC63"/>
  <c r="AY63"/>
  <c r="J36" i="2"/>
  <c r="AW56" i="1" s="1"/>
  <c r="AT56" s="1"/>
  <c r="F36" i="7"/>
  <c r="BA61" i="1" s="1"/>
  <c r="J36" i="8"/>
  <c r="AW62" i="1"/>
  <c r="AT62" s="1"/>
  <c r="BD63"/>
  <c r="F36" i="9"/>
  <c r="BA64" i="1"/>
  <c r="F36" i="2"/>
  <c r="BA56" i="1" s="1"/>
  <c r="J36" i="6"/>
  <c r="AW60" i="1" s="1"/>
  <c r="AT60" s="1"/>
  <c r="F36" i="8"/>
  <c r="BA62" i="1" s="1"/>
  <c r="F36" i="3"/>
  <c r="BA57" i="1"/>
  <c r="BB55"/>
  <c r="AX55" s="1"/>
  <c r="F36" i="11"/>
  <c r="BA66" i="1" s="1"/>
  <c r="BC55"/>
  <c r="J36" i="10"/>
  <c r="AW65" i="1" s="1"/>
  <c r="AT65" s="1"/>
  <c r="AZ55"/>
  <c r="F36" i="10"/>
  <c r="BA65" i="1" s="1"/>
  <c r="F36" i="4"/>
  <c r="BA58" i="1"/>
  <c r="J36" i="11"/>
  <c r="AW66" i="1" s="1"/>
  <c r="AT66" s="1"/>
  <c r="AN56" l="1"/>
  <c r="J63" i="4"/>
  <c r="J32"/>
  <c r="BK94" i="3"/>
  <c r="J94"/>
  <c r="J63" s="1"/>
  <c r="J96" i="2"/>
  <c r="J64"/>
  <c r="BK88" i="8"/>
  <c r="J88" s="1"/>
  <c r="J63" s="1"/>
  <c r="BK92" i="9"/>
  <c r="J92"/>
  <c r="J63" s="1"/>
  <c r="J92" i="10"/>
  <c r="J64"/>
  <c r="BK87" i="6"/>
  <c r="J87" s="1"/>
  <c r="J32" s="1"/>
  <c r="AG60" i="1" s="1"/>
  <c r="BK87" i="12"/>
  <c r="J87"/>
  <c r="J63"/>
  <c r="BK87" i="7"/>
  <c r="J87" s="1"/>
  <c r="J32" s="1"/>
  <c r="AG61" i="1" s="1"/>
  <c r="J63" i="2"/>
  <c r="BK93" i="11"/>
  <c r="J93" s="1"/>
  <c r="J63" s="1"/>
  <c r="AN59" i="1"/>
  <c r="J63" i="5"/>
  <c r="J41"/>
  <c r="J41" i="2"/>
  <c r="AU63" i="1"/>
  <c r="BA55"/>
  <c r="AV55"/>
  <c r="BA63"/>
  <c r="AW63"/>
  <c r="AT63"/>
  <c r="BB54"/>
  <c r="AX54"/>
  <c r="BC54"/>
  <c r="W32" s="1"/>
  <c r="AY55"/>
  <c r="J32" i="10"/>
  <c r="AG65" i="1" s="1"/>
  <c r="BD54"/>
  <c r="W33"/>
  <c r="AU55"/>
  <c r="AU54" s="1"/>
  <c r="AZ54"/>
  <c r="W29"/>
  <c r="J41" i="4" l="1"/>
  <c r="AG58" i="1"/>
  <c r="AN58" s="1"/>
  <c r="J41" i="6"/>
  <c r="J41" i="10"/>
  <c r="J41" i="7"/>
  <c r="J63" i="6"/>
  <c r="J63" i="7"/>
  <c r="AN61" i="1"/>
  <c r="AN65"/>
  <c r="AN60"/>
  <c r="J32" i="11"/>
  <c r="AG66" i="1"/>
  <c r="AW55"/>
  <c r="AT55" s="1"/>
  <c r="AV54"/>
  <c r="AK29"/>
  <c r="J32" i="12"/>
  <c r="AG67" i="1" s="1"/>
  <c r="J32" i="8"/>
  <c r="AG62" i="1"/>
  <c r="J32" i="9"/>
  <c r="AG64" i="1" s="1"/>
  <c r="AN64" s="1"/>
  <c r="W31"/>
  <c r="J32" i="3"/>
  <c r="AG57" i="1" s="1"/>
  <c r="AN57" s="1"/>
  <c r="BA54"/>
  <c r="W30"/>
  <c r="AY54"/>
  <c r="J41" i="3" l="1"/>
  <c r="AN62" i="1"/>
  <c r="J41" i="11"/>
  <c r="J41" i="9"/>
  <c r="J41" i="8"/>
  <c r="J41" i="12"/>
  <c r="AN67" i="1"/>
  <c r="AN66"/>
  <c r="AG55"/>
  <c r="AW54"/>
  <c r="AK30" s="1"/>
  <c r="AG63"/>
  <c r="AN55" l="1"/>
  <c r="AN63"/>
  <c r="AG54"/>
  <c r="AK26" s="1"/>
  <c r="AK35" s="1"/>
  <c r="AT54"/>
  <c r="AN54" l="1"/>
</calcChain>
</file>

<file path=xl/sharedStrings.xml><?xml version="1.0" encoding="utf-8"?>
<sst xmlns="http://schemas.openxmlformats.org/spreadsheetml/2006/main" count="13457" uniqueCount="1838">
  <si>
    <t>Export Komplet</t>
  </si>
  <si>
    <t>VZ</t>
  </si>
  <si>
    <t>2.0</t>
  </si>
  <si>
    <t>ZAMOK</t>
  </si>
  <si>
    <t>False</t>
  </si>
  <si>
    <t>{d48d8469-115a-476b-b4d9-c0e91dfcef85}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</si>
  <si>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</si>
  <si>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</si>
  <si>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</si>
  <si>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</si>
  <si>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</si>
  <si>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</si>
  <si>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</si>
  <si>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</si>
  <si>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</si>
  <si>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</si>
  <si>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</si>
  <si>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Domov pod hradem Žampach - hospodaření se srážkovými vodami</t>
  </si>
  <si>
    <t>KSO:</t>
  </si>
  <si>
    <t/>
  </si>
  <si>
    <t>CC-CZ:</t>
  </si>
  <si>
    <t>Místo:</t>
  </si>
  <si>
    <t xml:space="preserve"> </t>
  </si>
  <si>
    <t>Datum:</t>
  </si>
  <si>
    <t>30. 11. 2021</t>
  </si>
  <si>
    <t>Zadavatel:</t>
  </si>
  <si>
    <t>IČ:</t>
  </si>
  <si>
    <t>Pardubický kraj, Komenského náměstí 125, Pardubice</t>
  </si>
  <si>
    <t>DIČ:</t>
  </si>
  <si>
    <t>Uchazeč:</t>
  </si>
  <si>
    <t>Vyplň údaj</t>
  </si>
  <si>
    <t>Projektant:</t>
  </si>
  <si>
    <t>IRBOS s.r.o., Čestice 115, Kostelec nad Orlicí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</si>
  <si>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</si>
  <si>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</si>
  <si>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</si>
  <si>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</si>
  <si>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</si>
  <si>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</si>
  <si>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</si>
  <si>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</si>
  <si>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</si>
  <si>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</si>
  <si>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</si>
  <si>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</si>
  <si>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</si>
  <si>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</si>
  <si>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</si>
  <si>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</si>
  <si>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</si>
  <si>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</si>
  <si>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</si>
  <si>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</si>
  <si>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</si>
  <si>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</si>
  <si>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</si>
  <si>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</si>
  <si>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</si>
  <si>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</si>
  <si>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</si>
  <si>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</si>
  <si>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</si>
  <si>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</si>
  <si>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</si>
  <si>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</si>
  <si>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</si>
  <si>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</si>
  <si>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</si>
  <si>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</si>
  <si>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</si>
  <si>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</si>
  <si>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</si>
  <si>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</si>
  <si>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</si>
  <si>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</si>
  <si>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ZP</t>
  </si>
  <si>
    <t>Způsobilé výdaje</t>
  </si>
  <si>
    <t>STA</t>
  </si>
  <si>
    <t>1</t>
  </si>
  <si>
    <t>{0a5f9e08-49b8-463c-88b2-f751f87c2bc9}</t>
  </si>
  <si>
    <t>2</t>
  </si>
  <si>
    <t>/</t>
  </si>
  <si>
    <t>SO-01a</t>
  </si>
  <si>
    <t>Dešťová kanalizace s rozdělovací šachtou</t>
  </si>
  <si>
    <t>Soupis</t>
  </si>
  <si>
    <t>{dc9cbf5a-99c2-4bc1-b300-5f53a2c9716a}</t>
  </si>
  <si>
    <t>827 22</t>
  </si>
  <si>
    <t>SO-02</t>
  </si>
  <si>
    <t>Nádrž</t>
  </si>
  <si>
    <t>{5e14a6e0-6063-4e5e-8d03-40f6ec3f48ac}</t>
  </si>
  <si>
    <t>833 11</t>
  </si>
  <si>
    <t>SO-03b</t>
  </si>
  <si>
    <t>Přívod vody pro areál spodního parku</t>
  </si>
  <si>
    <t>{00069475-4a56-4a78-b26a-79bbd12e535d}</t>
  </si>
  <si>
    <t>831 21</t>
  </si>
  <si>
    <t>SO-04</t>
  </si>
  <si>
    <t>Jezírko</t>
  </si>
  <si>
    <t>{54268be8-b6e5-437a-b0ae-37472e81488e}</t>
  </si>
  <si>
    <t>SO-05b</t>
  </si>
  <si>
    <t>Přívod vody pro areál horního parku</t>
  </si>
  <si>
    <t>{91fbab20-19e5-4e32-8f7c-ebf26ae5a573}</t>
  </si>
  <si>
    <t>F SO-06 02 SM ZP</t>
  </si>
  <si>
    <t>Elektroinstalace (samostatná příloha)</t>
  </si>
  <si>
    <t>{1e9eab0e-785a-4251-861e-cb8b25068b11}</t>
  </si>
  <si>
    <t>VON</t>
  </si>
  <si>
    <t>Vedlejší a ostatní náklady</t>
  </si>
  <si>
    <t>{1ee03158-3242-4e54-bf96-e6a423bcc7c2}</t>
  </si>
  <si>
    <t>NZP</t>
  </si>
  <si>
    <t>Nezpůsobilé výdaje</t>
  </si>
  <si>
    <t>{d31c3367-ee54-44a0-88ba-7845e228f533}</t>
  </si>
  <si>
    <t>SO-01b</t>
  </si>
  <si>
    <t>{1a67f609-b792-40fd-82f1-9b75165e959d}</t>
  </si>
  <si>
    <t>SO-03a</t>
  </si>
  <si>
    <t>{1892ba0a-f026-4dda-a45d-28d5411144ef}</t>
  </si>
  <si>
    <t>SO-05a</t>
  </si>
  <si>
    <t>{6d5ab5c5-9208-47db-baab-4954ecefb035}</t>
  </si>
  <si>
    <t>F SO-06 02 SM NZP</t>
  </si>
  <si>
    <t>{85059bac-6342-4ee1-b0ef-50704772809f}</t>
  </si>
  <si>
    <t>KRYCÍ LIST SOUPISU PRACÍ</t>
  </si>
  <si>
    <t>Objekt:</t>
  </si>
  <si>
    <t>ZP - Způsobilé výdaje</t>
  </si>
  <si>
    <t>Soupis:</t>
  </si>
  <si>
    <t>SO-01a - Dešťová kanalizace s rozdělovací šachtou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</si>
  <si>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</si>
  <si>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</si>
  <si>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</si>
  <si>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</si>
  <si>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</si>
  <si>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</si>
  <si>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</si>
  <si>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</si>
  <si>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</si>
  <si>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</si>
  <si>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</si>
  <si>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</si>
  <si>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</si>
  <si>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</si>
  <si>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</si>
  <si>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</si>
  <si>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</si>
  <si>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</si>
  <si>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</si>
  <si>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</si>
  <si>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</si>
  <si>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</si>
  <si>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</si>
  <si>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</si>
  <si>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</si>
  <si>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</si>
  <si>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</si>
  <si>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</si>
  <si>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</si>
  <si>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</si>
  <si>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</si>
  <si>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</si>
  <si>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</si>
  <si>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</si>
  <si>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</si>
  <si>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2021 02</t>
  </si>
  <si>
    <t>4</t>
  </si>
  <si>
    <t>1568358056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</si>
  <si>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</si>
  <si>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</si>
  <si>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Online PSC</t>
  </si>
  <si>
    <t>https://podminky.urs.cz/item/CS_URS_2021_02/119001405</t>
  </si>
  <si>
    <t>VV</t>
  </si>
  <si>
    <t>"stoka A - křížení plynovodu - viz. D.1.2.2." 3,0</t>
  </si>
  <si>
    <t>"stoka A - křížení výtlaku splaškové kanal.- viz. D.1.2.2." 3,0</t>
  </si>
  <si>
    <t>119001412</t>
  </si>
  <si>
    <t>Dočasné zajištění potrubí betonového, ŽB nebo kameninového DN přes 200 do 500 mm</t>
  </si>
  <si>
    <t>2102876612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</si>
  <si>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</si>
  <si>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https://podminky.urs.cz/item/CS_URS_2021_02/119001412</t>
  </si>
  <si>
    <t>"stoka A - křížení dešťové kanalizace - viz. D.1.2.2." 1,1</t>
  </si>
  <si>
    <t>3</t>
  </si>
  <si>
    <t>119001421</t>
  </si>
  <si>
    <t>Dočasné zajištění kabelů a kabelových tratí ze 3 volně ložených kabelů</t>
  </si>
  <si>
    <t>-1752879683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</si>
  <si>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</si>
  <si>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</si>
  <si>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"stoka A1 - křížení sdělov. vedení - viz. D.1.2.3." 3,0</t>
  </si>
  <si>
    <t>121151103</t>
  </si>
  <si>
    <t>Sejmutí ornice plochy do 100 m2 tl vrstvy do 200 mm strojně</t>
  </si>
  <si>
    <t>m2</t>
  </si>
  <si>
    <t>-1646806348</t>
  </si>
  <si>
    <t>Sejmutí ornice strojně při souvislé ploše do 100 m2, tl. vrstvy do 200 mm</t>
  </si>
  <si>
    <t>https://podminky.urs.cz/item/CS_URS_2021_02/121151103</t>
  </si>
  <si>
    <t>"stoka A - viz. C.3. + D.1.2.5." 10,0*1,1</t>
  </si>
  <si>
    <t>"stoka A1 - viz. C.3. + D.1.2.5." 15,0*1,1</t>
  </si>
  <si>
    <t>5</t>
  </si>
  <si>
    <t>131251100</t>
  </si>
  <si>
    <t>Hloubení jam nezapažených v hornině třídy těžitelnosti I skupiny 3 objem do 20 m3 strojně</t>
  </si>
  <si>
    <t>m3</t>
  </si>
  <si>
    <t>-1262323378</t>
  </si>
  <si>
    <t>Hloubení nezapažených jam a zářezů strojně s urovnáním dna do předepsaného profilu a spádu v hornině třídy těžitelnosti I skupiny 3 do 20 m3</t>
  </si>
  <si>
    <t>https://podminky.urs.cz/item/CS_URS_2021_02/131251100</t>
  </si>
  <si>
    <t>"výtokový objekt - viz. D.1.2.9." 2,1*2,1*0,8</t>
  </si>
  <si>
    <t>6</t>
  </si>
  <si>
    <t>131251202</t>
  </si>
  <si>
    <t>Hloubení jam zapažených v hornině třídy těžitelnosti I skupiny 3 objem do 50 m3 strojně</t>
  </si>
  <si>
    <t>-655176678</t>
  </si>
  <si>
    <t>Hloubení zapažených jam a zářezů strojně s urovnáním dna do předepsaného profilu a spádu v hornině třídy těžitelnosti I skupiny 3 přes 20 do 50 m3</t>
  </si>
  <si>
    <t>https://podminky.urs.cz/item/CS_URS_2021_02/131251202</t>
  </si>
  <si>
    <t>"rozdělovací šachta - viz. D.1.2.6" 4,1*3,3*2,15</t>
  </si>
  <si>
    <t>7</t>
  </si>
  <si>
    <t>132254201</t>
  </si>
  <si>
    <t>Hloubení zapažených rýh š do 2000 mm v hornině třídy těžitelnosti I skupiny 3 objem do 20 m3</t>
  </si>
  <si>
    <t>516666058</t>
  </si>
  <si>
    <t>Hloubení zapažených rýh šířky přes 800 do 2 000 mm strojně s urovnáním dna do předepsaného profilu a spádu v hornině třídy těžitelnosti I skupiny 3 do 20 m3</t>
  </si>
  <si>
    <t>https://podminky.urs.cz/item/CS_URS_2021_02/132254201</t>
  </si>
  <si>
    <t>"stoka A - křížení plynovodu- viz. D.1.2.2." 3,0*1,1*1,2</t>
  </si>
  <si>
    <t>"stoka A - křížení výtlaku splaškové kanal.- viz. D.1.2.2." 3,0*1,1*1,2</t>
  </si>
  <si>
    <t>"stoka A1 - křížení sdělov. vedení - viz. D.1.2.3." 3,0*1,1*0,8</t>
  </si>
  <si>
    <t>8</t>
  </si>
  <si>
    <t>132254202</t>
  </si>
  <si>
    <t>Hloubení zapažených rýh š do 2000 mm v hornině třídy těžitelnosti I skupiny 3 objem do 50 m3</t>
  </si>
  <si>
    <t>1390351895</t>
  </si>
  <si>
    <t>Hloubení zapažených rýh šířky přes 800 do 2 000 mm strojně s urovnáním dna do předepsaného profilu a spádu v hornině třídy těžitelnosti I skupiny 3 přes 20 do 50 m3</t>
  </si>
  <si>
    <t>https://podminky.urs.cz/item/CS_URS_2021_02/132254202</t>
  </si>
  <si>
    <t>"stoka A - viz. D.1.2.2.+5." (5,8*0,55+2,9*0,65+5,5*1,0)*0,85+(2,8*1,5+1,1*1,85+2,0*1,65+4,0*0,6)*1,1</t>
  </si>
  <si>
    <t>"stoka A - rozšíření a zahloubení pro šachtu Š6" 2,25*1,15*1,65+2,25*2,25*0,35</t>
  </si>
  <si>
    <t>9</t>
  </si>
  <si>
    <t>132254203</t>
  </si>
  <si>
    <t>Hloubení zapažených rýh š do 2000 mm v hornině třídy těžitelnosti I skupiny 3 objem do 100 m3</t>
  </si>
  <si>
    <t>-922862934</t>
  </si>
  <si>
    <t>Hloubení zapažených rýh šířky přes 800 do 2 000 mm strojně s urovnáním dna do předepsaného profilu a spádu v hornině třídy těžitelnosti I skupiny 3 přes 50 do 100 m3</t>
  </si>
  <si>
    <t>https://podminky.urs.cz/item/CS_URS_2021_02/132254203</t>
  </si>
  <si>
    <t>"stoka A1 - viz. D.1.2.3.+5." (6,4*0,75+5,0*1,2+3,7*1,6+2,6*2,15)*1,1 +(5,5*1,45+6,7*1,25+4,7*1,35)*0,85+2,5*1,1*2,0</t>
  </si>
  <si>
    <t>"stoka A1 - rozšíření a zahloubení pro šachtu Š2" 2,25*1,15*2,15+2,25*2,25*0,35</t>
  </si>
  <si>
    <t>10</t>
  </si>
  <si>
    <t>139001101</t>
  </si>
  <si>
    <t>Příplatek za ztížení vykopávky v blízkosti podzemního vedení</t>
  </si>
  <si>
    <t>-1789210391</t>
  </si>
  <si>
    <t>Příplatek k cenám hloubených vykopávek za ztížení vykopávky v blízkosti podzemního vedení nebo výbušnin pro jakoukoliv třídu horniny</t>
  </si>
  <si>
    <t>https://podminky.urs.cz/item/CS_URS_2021_02/139001101</t>
  </si>
  <si>
    <t>"stoka A - křížení plynovodu - viz. D.1.2.2." 3,0*1,1*1,6</t>
  </si>
  <si>
    <t>"stoka A - křížení výtlaku splaškové kanal.- viz. D.1.2.2." 3,0*1,1*0,85</t>
  </si>
  <si>
    <t>"stoka A - křížení dešťové kanalizace - viz. D.1.2.2." 1,1*1,6*1,6</t>
  </si>
  <si>
    <t>"stoka A1 - křížení sdělov. vedení - viz. D.1.2.3." 3,0*1,1*1,2</t>
  </si>
  <si>
    <t>11</t>
  </si>
  <si>
    <t>151101101</t>
  </si>
  <si>
    <t>Zřízení příložného pažení a rozepření stěn rýh hl do 2 m</t>
  </si>
  <si>
    <t>807878098</t>
  </si>
  <si>
    <t>Zřízení pažení a rozepření stěn rýh pro podzemní vedení příložné pro jakoukoliv mezerovitost, hloubky do 2 m</t>
  </si>
  <si>
    <t>https://podminky.urs.cz/item/CS_URS_2021_02/151101101</t>
  </si>
  <si>
    <t>"stoka A - viz. D.1.2.2.+5." (5,8*0,55+2,9*0,65+5,5*1,0)*2+(2,8*1,5+1,1*1,85+2,0*1,65+4,0*0,6)*2</t>
  </si>
  <si>
    <t>"stoka A1 - viz. D.1.2.3.+5." (6,4*0,75+5,0*1,2+3,7*1,6)*2+(5,5*1,45+6,7*1,25+4,7*1,35)*2+2,5*2,0*2</t>
  </si>
  <si>
    <t>"stoka A - křížení plynovodu- viz. D.1.2.2." 3,0*2*1,2</t>
  </si>
  <si>
    <t>"stoka A - křížení výtlaku splaškové kanal.- viz. D.1.2.2." 3,0*2*1,2</t>
  </si>
  <si>
    <t>"stoka A1 - křížení sdělov. vedení - viz. D.1.2.3." 3,0*2*0,8</t>
  </si>
  <si>
    <t>12</t>
  </si>
  <si>
    <t>151101102</t>
  </si>
  <si>
    <t>Zřízení příložného pažení a rozepření stěn rýh hl přes 2 do 4 m</t>
  </si>
  <si>
    <t>-1500208019</t>
  </si>
  <si>
    <t>Zřízení pažení a rozepření stěn rýh pro podzemní vedení příložné pro jakoukoliv mezerovitost, hloubky přes 2 do 4 m</t>
  </si>
  <si>
    <t>https://podminky.urs.cz/item/CS_URS_2021_02/151101102</t>
  </si>
  <si>
    <t>"stoka A1 - viz. D.1.2.3.+5." 2,6*2,15*2</t>
  </si>
  <si>
    <t>13</t>
  </si>
  <si>
    <t>151101111</t>
  </si>
  <si>
    <t>Odstranění příložného pažení a rozepření stěn rýh hl do 2 m</t>
  </si>
  <si>
    <t>-455443671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</si>
  <si>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</si>
  <si>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</si>
  <si>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14</t>
  </si>
  <si>
    <t>151101112</t>
  </si>
  <si>
    <t>Odstranění příložného pažení a rozepření stěn rýh hl přes 2 do 4 m</t>
  </si>
  <si>
    <t>-1116042055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</si>
  <si>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</si>
  <si>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</si>
  <si>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151101201</t>
  </si>
  <si>
    <t>Zřízení příložného pažení stěn výkopu hl do 4 m</t>
  </si>
  <si>
    <t>-496940443</t>
  </si>
  <si>
    <t>Zřízení pažení stěn výkopu bez rozepření nebo vzepření příložné, hloubky do 4 m</t>
  </si>
  <si>
    <t>https://podminky.urs.cz/item/CS_URS_2021_02/151101201</t>
  </si>
  <si>
    <t>"rozdělovací šachta - viz. D.1.2.6" (4,1+3,3)*2*2,15</t>
  </si>
  <si>
    <t>16</t>
  </si>
  <si>
    <t>151101211</t>
  </si>
  <si>
    <t>Odstranění příložného pažení stěn hl do 4 m</t>
  </si>
  <si>
    <t>-1294816697</t>
  </si>
  <si>
    <t>Odstranění pažení stěn výkopu bez rozepření nebo vzepření s uložením pažin na vzdálenost do 3 m od okraje výkopu příložné, hloubky do 4 m</t>
  </si>
  <si>
    <t>https://podminky.urs.cz/item/CS_URS_2021_02/151101211</t>
  </si>
  <si>
    <t>17</t>
  </si>
  <si>
    <t>151101301</t>
  </si>
  <si>
    <t>Zřízení rozepření stěn při pažení příložném hl do 4 m</t>
  </si>
  <si>
    <t>898670903</t>
  </si>
  <si>
    <t>Zřízení rozepření zapažených stěn výkopů s potřebným přepažováním při pažení příložném, hloubky do 4 m</t>
  </si>
  <si>
    <t>https://podminky.urs.cz/item/CS_URS_2021_02/151101301</t>
  </si>
  <si>
    <t>18</t>
  </si>
  <si>
    <t>151101311</t>
  </si>
  <si>
    <t>Odstranění rozepření stěn při pažení příložném hl do 4 m</t>
  </si>
  <si>
    <t>952563865</t>
  </si>
  <si>
    <t>Odstranění rozepření stěn výkopů s uložením materiálu na vzdálenost do 3 m od okraje výkopu pažení příložného, hloubky do 4 m</t>
  </si>
  <si>
    <t>https://podminky.urs.cz/item/CS_URS_2021_02/151101311</t>
  </si>
  <si>
    <t>19</t>
  </si>
  <si>
    <t>162751114</t>
  </si>
  <si>
    <t>Vodorovné přemístění přes 6 000 do 7000 m výkopku/sypaniny z horniny třídy těžitelnosti I skupiny 1 až 3</t>
  </si>
  <si>
    <t>-1888507912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</si>
  <si>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</si>
  <si>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https://podminky.urs.cz/item/CS_URS_2021_02/162751114</t>
  </si>
  <si>
    <t>"přebytečná zemina" 3,5+29,1+10,6+28,2+56,7-60,9</t>
  </si>
  <si>
    <t>20</t>
  </si>
  <si>
    <t>167151101</t>
  </si>
  <si>
    <t>Nakládání výkopku z hornin třídy těžitelnosti I skupiny 1 až 3 do 100 m3</t>
  </si>
  <si>
    <t>1706399705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</si>
  <si>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</si>
  <si>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</si>
  <si>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171201221</t>
  </si>
  <si>
    <t>Poplatek za uložení na skládce (skládkovné) zeminy a kamení kód odpadu 17 05 04</t>
  </si>
  <si>
    <t>t</t>
  </si>
  <si>
    <t>-1095495697</t>
  </si>
  <si>
    <t>Poplatek za uložení stavebního odpadu na skládce (skládkovné) zeminy a kamení zatříděného do Katalogu odpadů pod kódem 17 05 04</t>
  </si>
  <si>
    <t>https://podminky.urs.cz/item/CS_URS_2021_02/171201221</t>
  </si>
  <si>
    <t>"přebytečná zemina" 67,2*1,8</t>
  </si>
  <si>
    <t>22</t>
  </si>
  <si>
    <t>171251201</t>
  </si>
  <si>
    <t>Uložení sypaniny na skládky nebo meziskládky</t>
  </si>
  <si>
    <t>942150341</t>
  </si>
  <si>
    <t>Uložení sypaniny na skládky nebo meziskládky bez hutnění s upravením uložené sypaniny do předepsaného tvaru</t>
  </si>
  <si>
    <t>https://podminky.urs.cz/item/CS_URS_2021_02/171251201</t>
  </si>
  <si>
    <t>"přebytečná zemina" 67,2</t>
  </si>
  <si>
    <t>23</t>
  </si>
  <si>
    <t>174151101</t>
  </si>
  <si>
    <t>Zásyp jam, šachet rýh nebo kolem objektů sypaninou se zhutněním</t>
  </si>
  <si>
    <t>1131389643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</si>
  <si>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</si>
  <si>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</si>
  <si>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"výtokový objekt - viz. D.1.2.9." 2,1*0,6*0,8+1,5*0,3*(1,1+0,5)</t>
  </si>
  <si>
    <t>"rozdělovací šachta - viz. D.1.2.6" 4,1*3,3*2,15-(1,5*2,3+1,6*1,4)*0,15-(1,3*2,1+1,9*1,2)*2,0</t>
  </si>
  <si>
    <t>"stoka A - viz. D.1.2.2.+5." 5,5*0,85*0,3+(2,8*0,8+1,1*1,15+2,0*0,95)*1,1</t>
  </si>
  <si>
    <t>"stoka A - rozšíření pro šachtu Š6" (2,25*1,15-3,14*0,62*0,62)*0,95</t>
  </si>
  <si>
    <t>"stoka A1 - viz. D.1.2.3.+5." (6,4*0,05+5,0*0,5+3,7*0,9+2,6*1,45)*1,1 +(5,5*0,75+6,7*0,55+4,7*0,65)*0,85+2,5*1,1*1,3</t>
  </si>
  <si>
    <t>"stoka A1 - rozšíření pro šachtu Š2" (2,25*1,15-3,14*0,62*0,62)*1,45</t>
  </si>
  <si>
    <t>"stoka A - křížení plynovodu- viz. D.1.2.2." 3,0*1,1*0,8</t>
  </si>
  <si>
    <t>"stoka A - křížení výtlaku splaškové kanal.- viz. D.1.2.2." 3,0*1,1*0,8</t>
  </si>
  <si>
    <t>"stoka A1 - křížení sdělov. vedení - viz. D.1.2.3." 3,0*1,1*0,4</t>
  </si>
  <si>
    <t>24</t>
  </si>
  <si>
    <t>175151101</t>
  </si>
  <si>
    <t>Obsypání potrubí strojně sypaninou bez prohození, uloženou do 3 m</t>
  </si>
  <si>
    <t>1379655939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</si>
  <si>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</si>
  <si>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</si>
  <si>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"stoka A - viz. D.1.2.2.+5." 14,5*0,85*0,6+10,0*1,1*0,6-24,5*3,14*0,15*0,15</t>
  </si>
  <si>
    <t>"stoka A - rozšíření a zahloubení pro šachtu Š6" 2,25*1,15*0,6+2,25*2,25*0,35-3,14*0,62*0,62*0,95</t>
  </si>
  <si>
    <t>"stoka A1 - viz. D.1.2.3.+5." 16,5*1,1*0,6+17,2*0,85*0,6+2,5*1,1*0,6-36,2*3,14*0,15*0,15</t>
  </si>
  <si>
    <t>"stoka A1 - rozšíření a zahloubení pro šachtu Š2" 2,25*1,15*0,6+2,25*2,25*0,35-3,14*0,62*0,62*0,95</t>
  </si>
  <si>
    <t>25</t>
  </si>
  <si>
    <t>M</t>
  </si>
  <si>
    <t>58337302</t>
  </si>
  <si>
    <t>štěrkopísek frakce 0/16</t>
  </si>
  <si>
    <t>-1867441602</t>
  </si>
  <si>
    <t>35,4*1,67*1,01</t>
  </si>
  <si>
    <t>26</t>
  </si>
  <si>
    <t>181351003</t>
  </si>
  <si>
    <t>Rozprostření ornice tl vrstvy do 200 mm pl do 100 m2 v rovině nebo ve svahu do 1:5 strojně</t>
  </si>
  <si>
    <t>1887359523</t>
  </si>
  <si>
    <t>Rozprostření a urovnání ornice v rovině nebo ve svahu sklonu do 1:5 strojně při souvislé ploše do 100 m2, tl. vrstvy do 200 mm</t>
  </si>
  <si>
    <t>https://podminky.urs.cz/item/CS_URS_2021_02/181351003</t>
  </si>
  <si>
    <t>27</t>
  </si>
  <si>
    <t>181411131</t>
  </si>
  <si>
    <t>Založení parkového trávníku výsevem pl do 1000 m2 v rovině a ve svahu do 1:5</t>
  </si>
  <si>
    <t>-933337120</t>
  </si>
  <si>
    <t>Založení trávníku na půdě předem připravené plochy do 1000 m2 výsevem včetně utažení parkového v rovině nebo na svahu do 1:5</t>
  </si>
  <si>
    <t>https://podminky.urs.cz/item/CS_URS_2021_02/181411131</t>
  </si>
  <si>
    <t>28</t>
  </si>
  <si>
    <t>00572410</t>
  </si>
  <si>
    <t>osivo směs travní parková</t>
  </si>
  <si>
    <t>kg</t>
  </si>
  <si>
    <t>398036793</t>
  </si>
  <si>
    <t>P</t>
  </si>
  <si>
    <t>Poznámka k položce:_x000D_
- 20 g/m2</t>
  </si>
  <si>
    <t>27,5*0,02*1,03</t>
  </si>
  <si>
    <t>Zakládání</t>
  </si>
  <si>
    <t>29</t>
  </si>
  <si>
    <t>273313911</t>
  </si>
  <si>
    <t>Základové desky z betonu tř. C 30/37</t>
  </si>
  <si>
    <t>1384677357</t>
  </si>
  <si>
    <t>Základy z betonu prostého desky z betonu kamenem neprokládaného tř. C 30/37</t>
  </si>
  <si>
    <t>https://podminky.urs.cz/item/CS_URS_2021_02/273313911</t>
  </si>
  <si>
    <t>"rozdělovací šachta - viz. D.1.2.6" (1,5*2,3+1,6*1,4)*0,15</t>
  </si>
  <si>
    <t>30</t>
  </si>
  <si>
    <t>273351121</t>
  </si>
  <si>
    <t>Zřízení bednění základových desek</t>
  </si>
  <si>
    <t>-1955204217</t>
  </si>
  <si>
    <t>Bednění základů desek zřízení</t>
  </si>
  <si>
    <t>https://podminky.urs.cz/item/CS_URS_2021_02/273351121</t>
  </si>
  <si>
    <t>"rozdělovací šachta - viz. D.1.2.6" (2,3+1,5*2+0,4+0,5+1,6*2+1,4)*0,15</t>
  </si>
  <si>
    <t>31</t>
  </si>
  <si>
    <t>273351122</t>
  </si>
  <si>
    <t>Odstranění bednění základových desek</t>
  </si>
  <si>
    <t>-1068707234</t>
  </si>
  <si>
    <t>Bednění základů desek odstranění</t>
  </si>
  <si>
    <t>https://podminky.urs.cz/item/CS_URS_2021_02/273351122</t>
  </si>
  <si>
    <t>32</t>
  </si>
  <si>
    <t>274322611</t>
  </si>
  <si>
    <t>Základové pasy ze ŽB se zvýšenými nároky na prostředí tř. C 30/37</t>
  </si>
  <si>
    <t>-1569153102</t>
  </si>
  <si>
    <t>Základy z betonu železového (bez výztuže) pasy z betonu se zvýšenými nároky na prostředí tř. C 30/37</t>
  </si>
  <si>
    <t>https://podminky.urs.cz/item/CS_URS_2021_02/274322611</t>
  </si>
  <si>
    <t>"výtokový objekt - viz. D.1.2.9." 1,5*1,5*0,8</t>
  </si>
  <si>
    <t>"rozdělovací šachta - viz. D.1.2.6" (1,3*2,1+1,6*1,2)*0,4-1,0*0,6*0,2+(2,1+0,7*2+0,7+0,8)*0,3*1,6+(1,6*2+0,6)*0,3*0,55+(1,6*2+0,72)*0,24*1,05</t>
  </si>
  <si>
    <t>33</t>
  </si>
  <si>
    <t>274351121</t>
  </si>
  <si>
    <t>Zřízení bednění základových pasů rovného</t>
  </si>
  <si>
    <t>1732758697</t>
  </si>
  <si>
    <t>Bednění základů pasů rovné zřízení</t>
  </si>
  <si>
    <t>https://podminky.urs.cz/item/CS_URS_2021_02/274351121</t>
  </si>
  <si>
    <t>"výtokový objekt - viz. D.1.2.9." 1,5*0,8*2+1,5*(1,1+0,5)</t>
  </si>
  <si>
    <t>"rozdělovací šachta - viz. D.1.2.6" (2,1+1,3*2+0,4+0,5+1,6*2+1,2)*2,0+(1,5+0,7*2+0,4+0,5+1,6*2)*1,6+0,6*0,55+0,72*1,05+0,6*0,2*2</t>
  </si>
  <si>
    <t>34</t>
  </si>
  <si>
    <t>274351122</t>
  </si>
  <si>
    <t>Odstranění bednění základových pasů rovného</t>
  </si>
  <si>
    <t>1380491027</t>
  </si>
  <si>
    <t>Bednění základů pasů rovné odstranění</t>
  </si>
  <si>
    <t>https://podminky.urs.cz/item/CS_URS_2021_02/274351122</t>
  </si>
  <si>
    <t>35</t>
  </si>
  <si>
    <t>274362021</t>
  </si>
  <si>
    <t>Výztuž základových pasů svařovanými sítěmi Kari</t>
  </si>
  <si>
    <t>373344861</t>
  </si>
  <si>
    <t>Výztuž základů pasů ze svařovaných sítí z drátů typu KARI</t>
  </si>
  <si>
    <t>https://podminky.urs.cz/item/CS_URS_2021_02/274362021</t>
  </si>
  <si>
    <t>"výtokový objekt - viz. D.1.2.9." 12,0*7,9*0,001</t>
  </si>
  <si>
    <t>"rozdělovací šachta - viz. D.1.2.6" 85,0*7,9*0,001</t>
  </si>
  <si>
    <t>Vodorovné konstrukce</t>
  </si>
  <si>
    <t>36</t>
  </si>
  <si>
    <t>451573111</t>
  </si>
  <si>
    <t>Lože pod potrubí otevřený výkop ze štěrkopísku</t>
  </si>
  <si>
    <t>-749651968</t>
  </si>
  <si>
    <t>Lože pod potrubí, stoky a drobné objekty v otevřeném výkopu z písku a štěrkopísku do 63 mm</t>
  </si>
  <si>
    <t>https://podminky.urs.cz/item/CS_URS_2021_02/451573111</t>
  </si>
  <si>
    <t>"stoka A - viz. D.1.2.2.+5." 14,5*0,85*0,1+9,0*1,1*0,1</t>
  </si>
  <si>
    <t>"stoka A1 - viz. D.1.2.3.+5." 16,5*1,1*0,1+17,2*0,85*0,1+2,5*1,1*0,1</t>
  </si>
  <si>
    <t>37</t>
  </si>
  <si>
    <t>452321171</t>
  </si>
  <si>
    <t>Podkladní desky ze ŽB tř. C 30/37 otevřený výkop</t>
  </si>
  <si>
    <t>-1785105530</t>
  </si>
  <si>
    <t>Podkladní a zajišťovací konstrukce z betonu železového v otevřeném výkopu desky pod potrubí, stoky a drobné objekty z betonu tř. C 30/37</t>
  </si>
  <si>
    <t>https://podminky.urs.cz/item/CS_URS_2021_02/452321171</t>
  </si>
  <si>
    <t>"šachta Š2 - viz. D.1.2.8." 3,14*0,75*0,75*0,2</t>
  </si>
  <si>
    <t>"šachta Š6 - viz. D.1.2.8." 3,14*0,75*0,75*0,2</t>
  </si>
  <si>
    <t>38</t>
  </si>
  <si>
    <t>452351101</t>
  </si>
  <si>
    <t>Bednění podkladních desek nebo bloků nebo sedlového lože otevřený výkop</t>
  </si>
  <si>
    <t>2060666503</t>
  </si>
  <si>
    <t>Bednění podkladních a zajišťovacích konstrukcí v otevřeném výkopu desek nebo sedlových loží pod potrubí, stoky a drobné objekty</t>
  </si>
  <si>
    <t>https://podminky.urs.cz/item/CS_URS_2021_02/452351101</t>
  </si>
  <si>
    <t>"šachta Š2 - viz. D.1.2.8." 3,14*1,5*0,2</t>
  </si>
  <si>
    <t>"šachta Š6 - viz. D.1.2.8." 3,14*1,5*0,2</t>
  </si>
  <si>
    <t>39</t>
  </si>
  <si>
    <t>452368211</t>
  </si>
  <si>
    <t>Výztuž podkladních desek nebo bloků nebo pražců otevřený výkop ze svařovaných sítí Kari</t>
  </si>
  <si>
    <t>1559126616</t>
  </si>
  <si>
    <t>Výztuž podkladních desek, bloků nebo pražců v otevřeném výkopu ze svařovaných sítí typu Kari</t>
  </si>
  <si>
    <t>https://podminky.urs.cz/item/CS_URS_2021_02/452368211</t>
  </si>
  <si>
    <t>"šachta Š2 - viz. D.1.2.8." 6,0*7,9*0,001</t>
  </si>
  <si>
    <t>"šachta Š6 - viz. D.1.2.8." 6,0*7,9*0,001</t>
  </si>
  <si>
    <t>Trubní vedení</t>
  </si>
  <si>
    <t>40</t>
  </si>
  <si>
    <t>810391811</t>
  </si>
  <si>
    <t>Bourání stávajícího potrubí z betonu DN přes 200 do 400</t>
  </si>
  <si>
    <t>-1241232195</t>
  </si>
  <si>
    <t>Bourání stávajícího potrubí z betonu v otevřeném výkopu DN přes 200 do 400</t>
  </si>
  <si>
    <t>https://podminky.urs.cz/item/CS_URS_2021_02/810391811</t>
  </si>
  <si>
    <t>"stávající potrubí DN 250 - viz. TZ D.1.2.1." 20,0</t>
  </si>
  <si>
    <t>41</t>
  </si>
  <si>
    <t>871375221</t>
  </si>
  <si>
    <t>Kanalizační potrubí z tvrdého PVC jednovrstvé tuhost třídy SN8 DN 315</t>
  </si>
  <si>
    <t>1978002958</t>
  </si>
  <si>
    <t>Kanalizační potrubí z tvrdého PVC v otevřeném výkopu ve sklonu do 20 %, hladkého plnostěnného jednovrstvého, tuhost třídy SN 8 DN 315</t>
  </si>
  <si>
    <t>https://podminky.urs.cz/item/CS_URS_2021_02/871375221</t>
  </si>
  <si>
    <t>"stoka A - viz. D.1.2.10." 10,0+15,0</t>
  </si>
  <si>
    <t>"stoka A1 - viz. D.1.2.10." 17,5+18,5+2,5</t>
  </si>
  <si>
    <t>42</t>
  </si>
  <si>
    <t>877375211</t>
  </si>
  <si>
    <t>Montáž tvarovek z tvrdého PVC-systém KG nebo z polypropylenu-systém KG 2000 jednoosé DN 315</t>
  </si>
  <si>
    <t>kus</t>
  </si>
  <si>
    <t>-1425329304</t>
  </si>
  <si>
    <t>Montáž tvarovek na kanalizačním potrubí z trub z plastu z tvrdého PVC nebo z polypropylenu v otevřeném výkopu jednoosých DN 315</t>
  </si>
  <si>
    <t>https://podminky.urs.cz/item/CS_URS_2021_02/877375211</t>
  </si>
  <si>
    <t>"stoka A - viz. D.1.2.10." 1,0</t>
  </si>
  <si>
    <t>"stoka A1 - viz. D.1.2.10." 3,0</t>
  </si>
  <si>
    <t>43</t>
  </si>
  <si>
    <t>28611373</t>
  </si>
  <si>
    <t>koleno kanalizace PVC KG 300x15°</t>
  </si>
  <si>
    <t>-160042689</t>
  </si>
  <si>
    <t>44</t>
  </si>
  <si>
    <t>28611376-R</t>
  </si>
  <si>
    <t>koleno kanalizace PVC KG 300x67°</t>
  </si>
  <si>
    <t>-928012363</t>
  </si>
  <si>
    <t>45</t>
  </si>
  <si>
    <t>891371112</t>
  </si>
  <si>
    <t>Montáž vodovodních šoupátek otevřený výkop DN 300</t>
  </si>
  <si>
    <t>285792535</t>
  </si>
  <si>
    <t>Montáž vodovodních armatur na potrubí šoupátek nebo klapek uzavíracích v otevřeném výkopu nebo v šachtách s osazením zemní soupravy (bez poklopů) DN 300</t>
  </si>
  <si>
    <t>https://podminky.urs.cz/item/CS_URS_2021_02/891371112</t>
  </si>
  <si>
    <t>"stoka A1" 1,0</t>
  </si>
  <si>
    <t>46</t>
  </si>
  <si>
    <t>42221459</t>
  </si>
  <si>
    <t>šoupátko odpadní voda litina GGG 50 krátká stavební dl PN10/16 DN 300x270mm</t>
  </si>
  <si>
    <t>857987006</t>
  </si>
  <si>
    <t>47</t>
  </si>
  <si>
    <t>HWL.950125030007</t>
  </si>
  <si>
    <t>SOUPRAVA ZEMNÍ TELESKOPICKÁ E1 2,5-3,5 250-300 (2,5-3,5m)</t>
  </si>
  <si>
    <t>-583926348</t>
  </si>
  <si>
    <t>48</t>
  </si>
  <si>
    <t>894118001</t>
  </si>
  <si>
    <t>Příplatek ZKD 0,60 m výšky vstupu na potrubí</t>
  </si>
  <si>
    <t>-1388814368</t>
  </si>
  <si>
    <t>Šachty kanalizační zděné Příplatek k cenám za každých dalších 0,60 m výšky vstupu</t>
  </si>
  <si>
    <t>https://podminky.urs.cz/item/CS_URS_2021_02/894118001</t>
  </si>
  <si>
    <t>"šachta Š2 - viz. D.1.2.8." 3,0</t>
  </si>
  <si>
    <t>"šachta Š6 - viz. D.1.2.8." 1,0</t>
  </si>
  <si>
    <t>49</t>
  </si>
  <si>
    <t>894411121</t>
  </si>
  <si>
    <t>Zřízení šachet kanalizačních z betonových dílců na potrubí DN přes 200 do 300 dno beton tř. C 25/30</t>
  </si>
  <si>
    <t>-372769023</t>
  </si>
  <si>
    <t>Zřízení šachet kanalizačních z betonových dílců výšky vstupu do 1,50 m s obložením dna betonem tř. C 25/30, na potrubí DN přes 200 do 300</t>
  </si>
  <si>
    <t>https://podminky.urs.cz/item/CS_URS_2021_02/894411121</t>
  </si>
  <si>
    <t>"šachta Š2 - viz. D.1.2.8." 1,0</t>
  </si>
  <si>
    <t>50</t>
  </si>
  <si>
    <t>PFB.1135106</t>
  </si>
  <si>
    <t>Dno jednolité šachtové 100/81 tl. 15 cm</t>
  </si>
  <si>
    <t>2021336117</t>
  </si>
  <si>
    <t>"Š2" 1,0</t>
  </si>
  <si>
    <t>51</t>
  </si>
  <si>
    <t>PFB.1135101</t>
  </si>
  <si>
    <t>Dno jednolité šachtové 100/53 tl. 15 cm</t>
  </si>
  <si>
    <t>-1559761844</t>
  </si>
  <si>
    <t>"Š6" 1,0</t>
  </si>
  <si>
    <t>52</t>
  </si>
  <si>
    <t>59224161</t>
  </si>
  <si>
    <t>skruž kanalizační s ocelovými stupadly 100x50x12cm</t>
  </si>
  <si>
    <t>16668243</t>
  </si>
  <si>
    <t>53</t>
  </si>
  <si>
    <t>59224162</t>
  </si>
  <si>
    <t>skruž kanalizační s ocelovými stupadly 100x100x12cm</t>
  </si>
  <si>
    <t>-581421801</t>
  </si>
  <si>
    <t>54</t>
  </si>
  <si>
    <t>59224312</t>
  </si>
  <si>
    <t>kónus šachetní betonový kapsové plastové stupadlo 100x62,5x58cm</t>
  </si>
  <si>
    <t>1573546070</t>
  </si>
  <si>
    <t>55</t>
  </si>
  <si>
    <t>59224176</t>
  </si>
  <si>
    <t>prstenec šachtový vyrovnávací betonový 625x120x80mm</t>
  </si>
  <si>
    <t>1179503864</t>
  </si>
  <si>
    <t>56</t>
  </si>
  <si>
    <t>59224184</t>
  </si>
  <si>
    <t>prstenec šachtový vyrovnávací betonový 625x120x40mm</t>
  </si>
  <si>
    <t>1121488065</t>
  </si>
  <si>
    <t>57</t>
  </si>
  <si>
    <t>59224315</t>
  </si>
  <si>
    <t>deska betonová zákrytová pro kruhové šachty 100/62,5x16,5cm</t>
  </si>
  <si>
    <t>2030447874</t>
  </si>
  <si>
    <t>58</t>
  </si>
  <si>
    <t>59224348</t>
  </si>
  <si>
    <t>těsnění elastomerové pro spojení šachetních dílů DN 1000</t>
  </si>
  <si>
    <t>612733586</t>
  </si>
  <si>
    <t>"šachta Š6 - viz. D.1.2.8." 2,0</t>
  </si>
  <si>
    <t>59</t>
  </si>
  <si>
    <t>899623171</t>
  </si>
  <si>
    <t>Obetonování potrubí nebo zdiva stok betonem prostým tř. C 25/30 v otevřeném výkopu</t>
  </si>
  <si>
    <t>2067223007</t>
  </si>
  <si>
    <t>Obetonování potrubí nebo zdiva stok betonem prostým v otevřeném výkopu, beton tř. C 25/30</t>
  </si>
  <si>
    <t>https://podminky.urs.cz/item/CS_URS_2021_02/899623171</t>
  </si>
  <si>
    <t>"napojení stoky A do stávající šachty" 0,1</t>
  </si>
  <si>
    <t>"napojení stoky A do nádrže" 0,1</t>
  </si>
  <si>
    <t>60</t>
  </si>
  <si>
    <t>899103112</t>
  </si>
  <si>
    <t>Osazení poklopů litinových nebo ocelových včetně rámů pro třídu zatížení B125, C250</t>
  </si>
  <si>
    <t>711080913</t>
  </si>
  <si>
    <t>Osazení poklopů litinových a ocelových včetně rámů pro třídu zatížení B125, C250</t>
  </si>
  <si>
    <t>https://podminky.urs.cz/item/CS_URS_2021_02/899103112</t>
  </si>
  <si>
    <t>"šachta Š2+Š6 - viz. D.1.2.8." 1+1</t>
  </si>
  <si>
    <t>61</t>
  </si>
  <si>
    <t>28661933</t>
  </si>
  <si>
    <t>poklop šachtový litinový  DN 600 pro třídu zatížení B125</t>
  </si>
  <si>
    <t>519274312</t>
  </si>
  <si>
    <t>62</t>
  </si>
  <si>
    <t>899999003-R</t>
  </si>
  <si>
    <t>M+D dělené chráničky HDPE DN 110 vč. obsypu kamenivem</t>
  </si>
  <si>
    <t>-1772438230</t>
  </si>
  <si>
    <t>63</t>
  </si>
  <si>
    <t>899999022-R</t>
  </si>
  <si>
    <t>M+D dělené chráničky PE DN 160 vč. obsypu kamenivem</t>
  </si>
  <si>
    <t>55105320</t>
  </si>
  <si>
    <t>Ostatní konstrukce a práce, bourání</t>
  </si>
  <si>
    <t>64</t>
  </si>
  <si>
    <t>934956124</t>
  </si>
  <si>
    <t>Hradítka z dubového dřeva tl 50 mm</t>
  </si>
  <si>
    <t>1765734117</t>
  </si>
  <si>
    <t>Přepadová a ochranná zařízení nádrží dřevěná hradítka (dluže požeráku) š.150 mm, bez nátěru, s potřebným kováním z dubového dřeva, tl. 50 mm</t>
  </si>
  <si>
    <t>https://podminky.urs.cz/item/CS_URS_2021_02/934956124</t>
  </si>
  <si>
    <t>"dluže rozdělovací šachty - viz. D.1.2.6" 0,6*0,4*2+0,45*0,4</t>
  </si>
  <si>
    <t>65</t>
  </si>
  <si>
    <t>971052331</t>
  </si>
  <si>
    <t>Vybourání nebo prorážení otvorů v ŽB příčkách a zdech pl do 0,09 m2 tl do 150 mm</t>
  </si>
  <si>
    <t>970585763</t>
  </si>
  <si>
    <t>Vybourání a prorážení otvorů v železobetonových příčkách a zdech základových nebo nadzákladových, plochy do 0,09 m2, tl. do 150 mm</t>
  </si>
  <si>
    <t>https://podminky.urs.cz/item/CS_URS_2021_02/971052331</t>
  </si>
  <si>
    <t>"napojení stoky A do stávající šachty" 1</t>
  </si>
  <si>
    <t>66</t>
  </si>
  <si>
    <t>971052341</t>
  </si>
  <si>
    <t>Vybourání nebo prorážení otvorů v ŽB příčkách a zdech pl do 0,09 m2 tl do 300 mm</t>
  </si>
  <si>
    <t>1776806338</t>
  </si>
  <si>
    <t>Vybourání a prorážení otvorů v železobetonových příčkách a zdech základových nebo nadzákladových, plochy do 0,09 m2, tl. do 300 mm</t>
  </si>
  <si>
    <t>https://podminky.urs.cz/item/CS_URS_2021_02/971052341</t>
  </si>
  <si>
    <t>"napojení stoky A do nádrže" 1</t>
  </si>
  <si>
    <t>997</t>
  </si>
  <si>
    <t>Přesun sutě</t>
  </si>
  <si>
    <t>67</t>
  </si>
  <si>
    <t>997013501</t>
  </si>
  <si>
    <t>Odvoz suti a vybouraných hmot na skládku nebo meziskládku do 1 km se složením</t>
  </si>
  <si>
    <t>-1391046711</t>
  </si>
  <si>
    <t>Odvoz suti a vybouraných hmot na skládku nebo meziskládku se složením, na vzdálenost do 1 km</t>
  </si>
  <si>
    <t>https://podminky.urs.cz/item/CS_URS_2021_02/997013501</t>
  </si>
  <si>
    <t>"stávající potrubí DN 250" 6,4</t>
  </si>
  <si>
    <t>"suť z vybouraných otvorů stávaj. šachet" 0,093</t>
  </si>
  <si>
    <t>68</t>
  </si>
  <si>
    <t>997013509</t>
  </si>
  <si>
    <t>Příplatek k odvozu suti a vybouraných hmot na skládku ZKD 1 km přes 1 km</t>
  </si>
  <si>
    <t>755121042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</si>
  <si>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</si>
  <si>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</si>
  <si>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6*6,493</t>
  </si>
  <si>
    <t>69</t>
  </si>
  <si>
    <t>997013601</t>
  </si>
  <si>
    <t>Poplatek za uložení na skládce (skládkovné) stavebního odpadu betonového kód odpadu 17 01 01</t>
  </si>
  <si>
    <t>1562139571</t>
  </si>
  <si>
    <t>Poplatek za uložení stavebního odpadu na skládce (skládkovné) z prostého betonu zatříděného do Katalogu odpadů pod kódem 17 01 01</t>
  </si>
  <si>
    <t>https://podminky.urs.cz/item/CS_URS_2021_02/997013601</t>
  </si>
  <si>
    <t>998</t>
  </si>
  <si>
    <t>Přesun hmot</t>
  </si>
  <si>
    <t>70</t>
  </si>
  <si>
    <t>998276101</t>
  </si>
  <si>
    <t>Přesun hmot pro trubní vedení z trub z plastických hmot otevřený výkop</t>
  </si>
  <si>
    <t>315056811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</si>
  <si>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</si>
  <si>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</si>
  <si>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PSV</t>
  </si>
  <si>
    <t>Práce a dodávky PSV</t>
  </si>
  <si>
    <t>767</t>
  </si>
  <si>
    <t>Konstrukce zámečnické</t>
  </si>
  <si>
    <t>71</t>
  </si>
  <si>
    <t>767995111</t>
  </si>
  <si>
    <t>Montáž atypických zámečnických konstrukcí hm do 5 kg</t>
  </si>
  <si>
    <t>1365572978</t>
  </si>
  <si>
    <t>Montáž ostatních atypických zámečnických konstrukcí hmotnosti do 5 kg</t>
  </si>
  <si>
    <t>https://podminky.urs.cz/item/CS_URS_2021_02/767995111</t>
  </si>
  <si>
    <t>"stupadla rozdělovací šachty - viz. D.1.2.6" 9*1,0*2,0</t>
  </si>
  <si>
    <t>"vodicí drážky rozdělovací šachty - viz. D.1.2.6" 6*0,4*7,09</t>
  </si>
  <si>
    <t>"kotvení vodicích drážek - viz. D.1.2.6" 12*0,2*1,256</t>
  </si>
  <si>
    <t>72</t>
  </si>
  <si>
    <t>13010015</t>
  </si>
  <si>
    <t>tyč ocelová kruhová jakost S235JR (11 375) D 18mm</t>
  </si>
  <si>
    <t>1812709376</t>
  </si>
  <si>
    <t>"stupadla rozdělovací šachty - viz. D.1.2.6" 9*1,0*2,0*1,08*0,001</t>
  </si>
  <si>
    <t>73</t>
  </si>
  <si>
    <t>13010812</t>
  </si>
  <si>
    <t>ocel profilová jakost S235JR (11 375) průřez U (UPN) 65</t>
  </si>
  <si>
    <t>270067307</t>
  </si>
  <si>
    <t>"vodicí drážky rozdělovací šachty - viz. D.1.2.6" 6*0,4*7,09*1,08*0,001</t>
  </si>
  <si>
    <t>74</t>
  </si>
  <si>
    <t>13010200</t>
  </si>
  <si>
    <t>tyč ocelová plochá jakost S235JR (11 375) 40x4mm</t>
  </si>
  <si>
    <t>1311237363</t>
  </si>
  <si>
    <t>"kotvení vodicích drážek - viz. D.1.2.6" 12*0,2*1,256*1,08*0,001</t>
  </si>
  <si>
    <t>75</t>
  </si>
  <si>
    <t>767995114</t>
  </si>
  <si>
    <t>Montáž atypických zámečnických konstrukcí hm přes 20 do 50 kg</t>
  </si>
  <si>
    <t>-409878447</t>
  </si>
  <si>
    <t>Montáž ostatních atypických zámečnických konstrukcí hmotnosti přes 20 do 50 kg</t>
  </si>
  <si>
    <t>https://podminky.urs.cz/item/CS_URS_2021_02/767995114</t>
  </si>
  <si>
    <t>"poklopy rozdělovací šachty - viz. D.1.2.7." 76,45+65,41+3,2+0,72+2,42</t>
  </si>
  <si>
    <t>"žlab na shrabky - viz. D.1.2.6." 38,2*0,8</t>
  </si>
  <si>
    <t>"nosník I200 - viz. D.1.2.6." 26,3*0,9</t>
  </si>
  <si>
    <t>76</t>
  </si>
  <si>
    <t>13010722</t>
  </si>
  <si>
    <t>ocel profilová jakost S235JR (11 375) průřez I (IPN) 200</t>
  </si>
  <si>
    <t>1197137992</t>
  </si>
  <si>
    <t>"nosník I200 - viz. D.1.2.6." 26,3*0,9*1,08*0,001</t>
  </si>
  <si>
    <t>77</t>
  </si>
  <si>
    <t>55399012-R</t>
  </si>
  <si>
    <t>Ocelový poklop 0,85x0,88 m z žebrovaného plechu tl. 6 mm uzamykatelný, žárově pozinkovaný</t>
  </si>
  <si>
    <t>867459319</t>
  </si>
  <si>
    <t>78</t>
  </si>
  <si>
    <t>55399013-R</t>
  </si>
  <si>
    <t>Ocelový poklop 0,8x0,8 m z žebrovaného plechu tl. 6 mm uzamykatelný, žárově pozinkovaný</t>
  </si>
  <si>
    <t>-889644448</t>
  </si>
  <si>
    <t>79</t>
  </si>
  <si>
    <t>55399014-R</t>
  </si>
  <si>
    <t>Žlab na shrabky z nerezového děrovaného plechu tl. 4 mm, dl. 0,8 m, š. 0,4 m, v. 0,3 m</t>
  </si>
  <si>
    <t>1276458482</t>
  </si>
  <si>
    <t>80</t>
  </si>
  <si>
    <t>767995115</t>
  </si>
  <si>
    <t>Montáž atypických zámečnických konstrukcí hm přes 50 do 100 kg</t>
  </si>
  <si>
    <t>696452872</t>
  </si>
  <si>
    <t>Montáž ostatních atypických zámečnických konstrukcí hmotnosti přes 50 do 100 kg</t>
  </si>
  <si>
    <t>https://podminky.urs.cz/item/CS_URS_2021_02/767995115</t>
  </si>
  <si>
    <t>"česle rozdělovací šachty - viz. D.1.2.6." 18,0+3,9+8*0,2*1,256+4,89+69,12</t>
  </si>
  <si>
    <t>81</t>
  </si>
  <si>
    <t>55399108-R</t>
  </si>
  <si>
    <t>Ocelové česle 1,65 x 0,69 m žárově pozinkované vč. hrabla</t>
  </si>
  <si>
    <t>1387484154</t>
  </si>
  <si>
    <t>Ocelové česle 1,65 x 0,652 m žárově pozinkované vč. hrabla</t>
  </si>
  <si>
    <t>82</t>
  </si>
  <si>
    <t>767999003</t>
  </si>
  <si>
    <t>Žárové pozinkování</t>
  </si>
  <si>
    <t>1794272678</t>
  </si>
  <si>
    <t>"stupadla rozdělovací šachty - viz. D.1.2.6" 9*1,0*2,0*1,08</t>
  </si>
  <si>
    <t>"vodicí drážky rozdělovací šachty - viz. D.1.2.6" 6*0,4*7,09*1,08</t>
  </si>
  <si>
    <t>"nosník I200 - viz. D.1.2.6." 26,3*0,9*1,08</t>
  </si>
  <si>
    <t>83</t>
  </si>
  <si>
    <t>998767101</t>
  </si>
  <si>
    <t>Přesun hmot tonážní pro zámečnické konstrukce v objektech v do 6 m</t>
  </si>
  <si>
    <t>-2049216760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</si>
  <si>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</si>
  <si>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</si>
  <si>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SO-02 - Nádrž</t>
  </si>
  <si>
    <t xml:space="preserve">    3 - Svislé a kompletní konstrukce</t>
  </si>
  <si>
    <t>115101201</t>
  </si>
  <si>
    <t>Čerpání vody na dopravní výšku do 10 m průměrný přítok do 500 l/min</t>
  </si>
  <si>
    <t>hod</t>
  </si>
  <si>
    <t>1963811094</t>
  </si>
  <si>
    <t>Čerpání vody na dopravní výšku do 10 m s uvažovaným průměrným přítokem do 500 l/min</t>
  </si>
  <si>
    <t>https://podminky.urs.cz/item/CS_URS_2021_02/115101201</t>
  </si>
  <si>
    <t>121151123</t>
  </si>
  <si>
    <t>Sejmutí ornice plochy přes 500 m2 tl vrstvy do 200 mm strojně</t>
  </si>
  <si>
    <t>59581623</t>
  </si>
  <si>
    <t>Sejmutí ornice strojně při souvislé ploše přes 500 m2, tl. vrstvy do 200 mm</t>
  </si>
  <si>
    <t>https://podminky.urs.cz/item/CS_URS_2021_02/121151123</t>
  </si>
  <si>
    <t>"nádrž - viz. D.1.2.23." 540,0</t>
  </si>
  <si>
    <t>-281836192</t>
  </si>
  <si>
    <t>"čerpací šachta - viz. D.1.2.12." 3,1*3,1*4,15</t>
  </si>
  <si>
    <t>131251204</t>
  </si>
  <si>
    <t>Hloubení jam zapažených v hornině třídy těžitelnosti I skupiny 3 objem do 500 m3 strojně</t>
  </si>
  <si>
    <t>-1572717649</t>
  </si>
  <si>
    <t>Hloubení zapažených jam a zářezů strojně s urovnáním dna do předepsaného profilu a spádu v hornině třídy těžitelnosti I skupiny 3 přes 100 do 500 m3</t>
  </si>
  <si>
    <t>https://podminky.urs.cz/item/CS_URS_2021_02/131251204</t>
  </si>
  <si>
    <t>"nádrž - viz. D.1.2.23." 465,0</t>
  </si>
  <si>
    <t>151101202</t>
  </si>
  <si>
    <t>Zřízení příložného pažení stěn výkopu hl přes 4 do 8 m</t>
  </si>
  <si>
    <t>-418962879</t>
  </si>
  <si>
    <t>Zřízení pažení stěn výkopu bez rozepření nebo vzepření příložné, hloubky přes 4 do 8 m</t>
  </si>
  <si>
    <t>https://podminky.urs.cz/item/CS_URS_2021_02/151101202</t>
  </si>
  <si>
    <t>"čerpací šachta - viz. D.1.2.12." 3,1*4*4,15</t>
  </si>
  <si>
    <t>"nádrž - viz. D.1.2.11.a." (15,4+9,9)*2*4,05</t>
  </si>
  <si>
    <t>151101212</t>
  </si>
  <si>
    <t>Odstranění příložného pažení stěn hl přes 4 do 8 m</t>
  </si>
  <si>
    <t>-1651878812</t>
  </si>
  <si>
    <t>Odstranění pažení stěn výkopu bez rozepření nebo vzepření s uložením pažin na vzdálenost do 3 m od okraje výkopu příložné, hloubky přes 4 do 8 m</t>
  </si>
  <si>
    <t>https://podminky.urs.cz/item/CS_URS_2021_02/151101212</t>
  </si>
  <si>
    <t>151101302</t>
  </si>
  <si>
    <t>Zřízení rozepření stěn při pažení příložném hl přes 4 do 8 m</t>
  </si>
  <si>
    <t>-71203034</t>
  </si>
  <si>
    <t>Zřízení rozepření zapažených stěn výkopů s potřebným přepažováním při pažení příložném, hloubky přes 4 do 8 m</t>
  </si>
  <si>
    <t>https://podminky.urs.cz/item/CS_URS_2021_02/151101302</t>
  </si>
  <si>
    <t>151101312</t>
  </si>
  <si>
    <t>Odstranění rozepření stěn při pažení příložném hl přes 4 do 8 m</t>
  </si>
  <si>
    <t>-1904120212</t>
  </si>
  <si>
    <t>Odstranění rozepření stěn výkopů s uložením materiálu na vzdálenost do 3 m od okraje výkopu pažení příložného, hloubky přes 4 do 8 m</t>
  </si>
  <si>
    <t>https://podminky.urs.cz/item/CS_URS_2021_02/151101312</t>
  </si>
  <si>
    <t>151101402</t>
  </si>
  <si>
    <t>Zřízení vzepření stěn při pažení příložném hl přes 4 do 8 m</t>
  </si>
  <si>
    <t>966341410</t>
  </si>
  <si>
    <t>Zřízení vzepření zapažených stěn výkopů s potřebným přepažováním při pažení příložném, hloubky přes 4 do 8 m</t>
  </si>
  <si>
    <t>https://podminky.urs.cz/item/CS_URS_2021_02/151101402</t>
  </si>
  <si>
    <t xml:space="preserve">Poznámka k položce:_x000D_
Vzpěry se zabetonují při betonáži základové desky. </t>
  </si>
  <si>
    <t>151101412</t>
  </si>
  <si>
    <t>Odstranění vzepření stěn při pažení příložném hl přes 4 do 8 m</t>
  </si>
  <si>
    <t>-1711930613</t>
  </si>
  <si>
    <t>Odstranění vzepření stěn výkopů s uložením materiálu na vzdálenost do 3 m od kraje výkopu při pažení příložném, hloubky přes 4 do 8 m</t>
  </si>
  <si>
    <t>https://podminky.urs.cz/item/CS_URS_2021_02/151101412</t>
  </si>
  <si>
    <t>Poznámka k položce:_x000D_
Při osazování jednotlivých dílů nádrže dojde k postupnému uřezávání vzpěr.</t>
  </si>
  <si>
    <t>1007835417</t>
  </si>
  <si>
    <t>"přebytečná zemina" 39,9+465,0-(265,0+159,1)</t>
  </si>
  <si>
    <t>-1699428692</t>
  </si>
  <si>
    <t>171151131</t>
  </si>
  <si>
    <t>Uložení sypaniny z hornin nesoudržných a soudržných střídavě do násypů zhutněných strojně</t>
  </si>
  <si>
    <t>-1679787821</t>
  </si>
  <si>
    <t>Uložení sypanin do násypů strojně s rozprostřením sypaniny ve vrstvách a s hrubým urovnáním zhutněných z hornin nesoudržných a soudržných střídavě ukládaných</t>
  </si>
  <si>
    <t>https://podminky.urs.cz/item/CS_URS_2021_02/171151131</t>
  </si>
  <si>
    <t>"urovnání terénu kolem nádrže - viz. D.1.2.23." 265,0</t>
  </si>
  <si>
    <t>1676656642</t>
  </si>
  <si>
    <t>"přebytečná zemina" 80,8*1,8</t>
  </si>
  <si>
    <t>1503457682</t>
  </si>
  <si>
    <t>"přebytečná zemina" 80,8</t>
  </si>
  <si>
    <t>-1495595966</t>
  </si>
  <si>
    <t>"čerpací šachta - viz. D.1.2.12." 3,1*3,1*4,15-(2,1*2,1*0,25+1,8*1,8*3,9)</t>
  </si>
  <si>
    <t>"nádrž - viz. D.1.2.23." 133,0</t>
  </si>
  <si>
    <t>181351113</t>
  </si>
  <si>
    <t>Rozprostření ornice tl vrstvy do 200 mm pl přes 500 m2 v rovině nebo ve svahu do 1:5 strojně</t>
  </si>
  <si>
    <t>1625272956</t>
  </si>
  <si>
    <t>Rozprostření a urovnání ornice v rovině nebo ve svahu sklonu do 1:5 strojně při souvislé ploše přes 500 m2, tl. vrstvy do 200 mm</t>
  </si>
  <si>
    <t>https://podminky.urs.cz/item/CS_URS_2021_02/181351113</t>
  </si>
  <si>
    <t>-640670739</t>
  </si>
  <si>
    <t>-1926519881</t>
  </si>
  <si>
    <t>540,0*0,02*1,03</t>
  </si>
  <si>
    <t>181951112</t>
  </si>
  <si>
    <t>Úprava pláně v hornině třídy těžitelnosti I skupiny 1 až 3 se zhutněním strojně</t>
  </si>
  <si>
    <t>-2016203132</t>
  </si>
  <si>
    <t>Úprava pláně vyrovnáním výškových rozdílů strojně v hornině třídy těžitelnosti I, skupiny 1 až 3 se zhutněním</t>
  </si>
  <si>
    <t>https://podminky.urs.cz/item/CS_URS_2021_02/181951112</t>
  </si>
  <si>
    <t>"urovnání terénu kolem nádrže - viz. D.1.2.23." 540,0</t>
  </si>
  <si>
    <t>212751106</t>
  </si>
  <si>
    <t>Trativod z drenážních trubek flexibilních PVC-U SN 4 perforace 360° včetně lože otevřený výkop DN 160 pro meliorace</t>
  </si>
  <si>
    <t>1439802038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</si>
  <si>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</si>
  <si>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https://podminky.urs.cz/item/CS_URS_2021_02/212751106</t>
  </si>
  <si>
    <t>"nádrž - viz. D.1.2.11.a." 45,0</t>
  </si>
  <si>
    <t>28613291</t>
  </si>
  <si>
    <t>tvarovka T-kus drenážního systému komunikací, letišť a sportovišť DN 150</t>
  </si>
  <si>
    <t>1355492369</t>
  </si>
  <si>
    <t>212751136</t>
  </si>
  <si>
    <t>Trativod z drenážních trubek flexibilních PVC-U SN 4 neperforovaná včetně lože otevřený výkop DN 160 pro meliorace</t>
  </si>
  <si>
    <t>-1137617357</t>
  </si>
  <si>
    <t>Trativody z drenážních a melioračních trubek pro meliorace, dočasné nebo odlehčovací drenáže se zřízením štěrkového lože pod trubky a s jejich obsypem v otevřeném výkopu trubka flexibilní PVC-U SN 4 neperforovaná DN 160</t>
  </si>
  <si>
    <t>https://podminky.urs.cz/item/CS_URS_2021_02/212751136</t>
  </si>
  <si>
    <t>"nádrž - viz. D.1.2.11.a." 21,0</t>
  </si>
  <si>
    <t>213311141</t>
  </si>
  <si>
    <t>Polštáře zhutněné pod základy ze štěrkopísku tříděného</t>
  </si>
  <si>
    <t>-582433699</t>
  </si>
  <si>
    <t>https://podminky.urs.cz/item/CS_URS_2021_02/213311141</t>
  </si>
  <si>
    <t>"nádrž - viz. D.1.2.11.a." 15,4*9,9*0,25</t>
  </si>
  <si>
    <t>273322611</t>
  </si>
  <si>
    <t>Základové desky ze ŽB se zvýšenými nároky na prostředí tř. C 30/37</t>
  </si>
  <si>
    <t>1976012387</t>
  </si>
  <si>
    <t>Základy z betonu železového (bez výztuže) desky z betonu se zvýšenými nároky na prostředí tř. C 30/37</t>
  </si>
  <si>
    <t>https://podminky.urs.cz/item/CS_URS_2021_02/273322611</t>
  </si>
  <si>
    <t>"nádrž - viz. D.1.2.11.a." 13,98*8,48*0,225</t>
  </si>
  <si>
    <t>2040262966</t>
  </si>
  <si>
    <t>"nádrž - viz. D.1.2.11.a." (13,98+8,48)*2*0,225</t>
  </si>
  <si>
    <t>-1115162195</t>
  </si>
  <si>
    <t>273361821</t>
  </si>
  <si>
    <t>Výztuž základových desek betonářskou ocelí 10 505 (R)</t>
  </si>
  <si>
    <t>612261042</t>
  </si>
  <si>
    <t>Výztuž základů desek z betonářské oceli 10 505 (R) nebo BSt 500</t>
  </si>
  <si>
    <t>https://podminky.urs.cz/item/CS_URS_2021_02/273361821</t>
  </si>
  <si>
    <t>"nádrž - viz. D.1.2.11.a." (88,9+52,8)*0,001</t>
  </si>
  <si>
    <t>273362021</t>
  </si>
  <si>
    <t>Výztuž základových desek svařovanými sítěmi Kari</t>
  </si>
  <si>
    <t>2037641192</t>
  </si>
  <si>
    <t>Výztuž základů desek ze svařovaných sítí z drátů typu KARI</t>
  </si>
  <si>
    <t>https://podminky.urs.cz/item/CS_URS_2021_02/273362021</t>
  </si>
  <si>
    <t>"nádrž - viz. D.1.2.11.a." 270*7,9*0,001</t>
  </si>
  <si>
    <t>Svislé a kompletní konstrukce</t>
  </si>
  <si>
    <t>328999001-R</t>
  </si>
  <si>
    <t>M+D Prefabrikovaných dílců nádrže - dle nabídky</t>
  </si>
  <si>
    <t>soubor</t>
  </si>
  <si>
    <t>1058240324</t>
  </si>
  <si>
    <t>Poznámka k položce:_x000D_
Cena zahrnuje: výrobu, dopravu, montáž pomocí jeřábu, stupadla a nornou stěnu.</t>
  </si>
  <si>
    <t>-1459129863</t>
  </si>
  <si>
    <t>"čerpací šachta - viz. D.1.2.12." 2,1*2,1*0,25</t>
  </si>
  <si>
    <t>47661892</t>
  </si>
  <si>
    <t>"čerpací šachta - viz. D.1.2.12." 2,1*4*0,25</t>
  </si>
  <si>
    <t>-358060114</t>
  </si>
  <si>
    <t>"čerpací šachta - viz. D.1.2.12." 12,0*7,9*0,001</t>
  </si>
  <si>
    <t>1438431324</t>
  </si>
  <si>
    <t>894411151</t>
  </si>
  <si>
    <t>Zřízení šachet kanalizačních z betonových dílců na potrubí DN 600 dno beton tř. C 25/30</t>
  </si>
  <si>
    <t>-1786851966</t>
  </si>
  <si>
    <t>Zřízení šachet kanalizačních z betonových dílců výšky vstupu do 1,50 m s obložením dna betonem tř. C 25/30, na potrubí DN 600</t>
  </si>
  <si>
    <t>https://podminky.urs.cz/item/CS_URS_2021_02/894411151</t>
  </si>
  <si>
    <t>"čerpací šachta - viz. D.1.2.12." 1,0</t>
  </si>
  <si>
    <t>PFB.1122393</t>
  </si>
  <si>
    <t>Skruž čtvercová 150/150 se stupadly</t>
  </si>
  <si>
    <t>-468398198</t>
  </si>
  <si>
    <t>PFB.1122313</t>
  </si>
  <si>
    <t>Skruž čtvercová 150/50 se stupadly</t>
  </si>
  <si>
    <t>-1627799186</t>
  </si>
  <si>
    <t>1551185611</t>
  </si>
  <si>
    <t>59224364</t>
  </si>
  <si>
    <t>deska betonová zákrytová šachetní čtvercová 150x180x62,5cm</t>
  </si>
  <si>
    <t>-21204686</t>
  </si>
  <si>
    <t>894412411</t>
  </si>
  <si>
    <t>Osazení betonových nebo železobetonových dílců pro šachty skruží přechodových</t>
  </si>
  <si>
    <t>-1560173989</t>
  </si>
  <si>
    <t>https://podminky.urs.cz/item/CS_URS_2021_02/894412411</t>
  </si>
  <si>
    <t>"vstup do nádrže - viz. D.1.2.11.a." 2,0</t>
  </si>
  <si>
    <t>59224168</t>
  </si>
  <si>
    <t>skruž betonová přechodová 62,5/100x60x12cm, stupadla poplastovaná kapsová</t>
  </si>
  <si>
    <t>-808012844</t>
  </si>
  <si>
    <t>899104112</t>
  </si>
  <si>
    <t>Osazení poklopů litinových nebo ocelových včetně rámů pro třídu zatížení D400, E600</t>
  </si>
  <si>
    <t>-279905739</t>
  </si>
  <si>
    <t>Osazení poklopů litinových a ocelových včetně rámů pro třídu zatížení D400, E600</t>
  </si>
  <si>
    <t>https://podminky.urs.cz/item/CS_URS_2021_02/899104112</t>
  </si>
  <si>
    <t>28661935</t>
  </si>
  <si>
    <t>poklop šachtový litinový  DN 600 pro třídu zatížení D400</t>
  </si>
  <si>
    <t>-85479102</t>
  </si>
  <si>
    <t>931999001-R</t>
  </si>
  <si>
    <t>Segmentové těsnění D 82,5/63 mm</t>
  </si>
  <si>
    <t>44144050</t>
  </si>
  <si>
    <t>931999002-R</t>
  </si>
  <si>
    <t>Segmentové těsnění D 367/315 mm</t>
  </si>
  <si>
    <t>-489065632</t>
  </si>
  <si>
    <t>971052231</t>
  </si>
  <si>
    <t>Vybourání nebo prorážení otvorů v ŽB příčkách a zdech pl do 0,0225 m2 tl do 150 mm</t>
  </si>
  <si>
    <t>838658234</t>
  </si>
  <si>
    <t>Vybourání a prorážení otvorů v železobetonových příčkách a zdech základových nebo nadzákladových, plochy do 0,0225 m2, tl. do 150 mm</t>
  </si>
  <si>
    <t>https://podminky.urs.cz/item/CS_URS_2021_02/971052231</t>
  </si>
  <si>
    <t>"prostup ve stěně nádrže pro trubku DN 63" 2,0</t>
  </si>
  <si>
    <t>971052431</t>
  </si>
  <si>
    <t>Vybourání nebo prorážení otvorů v ŽB příčkách a zdech pl do 0,25 m2 tl do 150 mm</t>
  </si>
  <si>
    <t>1577085968</t>
  </si>
  <si>
    <t>Vybourání a prorážení otvorů v železobetonových příčkách a zdech základových nebo nadzákladových, plochy do 0,25 m2, tl. do 150 mm</t>
  </si>
  <si>
    <t>https://podminky.urs.cz/item/CS_URS_2021_02/971052431</t>
  </si>
  <si>
    <t>"prostup ve stěně nádrže pro trubku DN 300" 2,0</t>
  </si>
  <si>
    <t>-511942279</t>
  </si>
  <si>
    <t>"z vybouraných prostupů" 0,202</t>
  </si>
  <si>
    <t>695608874</t>
  </si>
  <si>
    <t>6*0,202</t>
  </si>
  <si>
    <t>997013602</t>
  </si>
  <si>
    <t>Poplatek za uložení na skládce (skládkovné) stavebního odpadu železobetonového kód odpadu 17 01 01</t>
  </si>
  <si>
    <t>639681549</t>
  </si>
  <si>
    <t>Poplatek za uložení stavebního odpadu na skládce (skládkovné) z armovaného betonu zatříděného do Katalogu odpadů pod kódem 17 01 01</t>
  </si>
  <si>
    <t>https://podminky.urs.cz/item/CS_URS_2021_02/997013602</t>
  </si>
  <si>
    <t>998144471</t>
  </si>
  <si>
    <t>Přesun hmot pro montované betonové nádrže, jímky a zásobníky v do 25 m</t>
  </si>
  <si>
    <t>-1074977785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</si>
  <si>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</si>
  <si>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https://podminky.urs.cz/item/CS_URS_2021_02/998144471</t>
  </si>
  <si>
    <t>SO-03b - Přívod vody pro areál spodního parku</t>
  </si>
  <si>
    <t>899999999-R</t>
  </si>
  <si>
    <t>Vystrojení šachty vč. montáže</t>
  </si>
  <si>
    <t>-398224322</t>
  </si>
  <si>
    <t>Poznámka k položce:_x000D_
Mosazný sací koš s nerezovým sítkem 2" - 1 ks_x000D_
Trubka pozinkovaná 2" - dl. 2 m_x000D_
Mosazné uzavírací šoupě 2" - 1 ks_x000D_
Příruba závitová DN 50 - 2 ks_x000D_
Montážní vložka DN 50 - 1 ks_x000D_
Třmen - 2 ks_x000D_
Redukce 1,5"/2" - 2 ks_x000D_
Příruba závitová 40x6/4 - 2 ks_x000D_
Vertikální povrchové čerpadlo 5 bar, 3 l/s, 2,2 kW - 1 ks_x000D_
Mosazná zpětná klapka 2" - 1 ks_x000D_
T-kus 2"/1" - 1 ks_x000D_
Kulový kohout zahradní 1", 16 bar - 1 ks</t>
  </si>
  <si>
    <t>SO-04 - Jezírko</t>
  </si>
  <si>
    <t xml:space="preserve">    5 - Komunikace pozemní</t>
  </si>
  <si>
    <t xml:space="preserve">    711 - Izolace proti vodě, vlhkosti a plynům</t>
  </si>
  <si>
    <t>1587412962</t>
  </si>
  <si>
    <t>"průleh - viz. výkaz výměr D.1.2.23." 37,0</t>
  </si>
  <si>
    <t>121151113</t>
  </si>
  <si>
    <t>Sejmutí ornice plochy do 500 m2 tl vrstvy do 200 mm strojně</t>
  </si>
  <si>
    <t>863695992</t>
  </si>
  <si>
    <t>Sejmutí ornice strojně při souvislé ploše přes 100 do 500 m2, tl. vrstvy do 200 mm</t>
  </si>
  <si>
    <t>https://podminky.urs.cz/item/CS_URS_2021_02/121151113</t>
  </si>
  <si>
    <t>"hrázka - viz. výkaz výměr D.1.2.23." 177,0</t>
  </si>
  <si>
    <t>125253101</t>
  </si>
  <si>
    <t>Vykopávky melioračních kanálů pro meliorace zemědělské v hornině třídy těžitelnosti I skupiny 3</t>
  </si>
  <si>
    <t>-1737412765</t>
  </si>
  <si>
    <t>Vykopávky melioračních kanálů přívodních (závlahových) nebo odpadních pro jakoukoliv šířku kanálu, jeho hloubku a množství vykopávky pro zemědělské meliorace v hornině třídy těžitelnosti I skupiny 3</t>
  </si>
  <si>
    <t>https://podminky.urs.cz/item/CS_URS_2021_02/125253101</t>
  </si>
  <si>
    <t>"průleh - viz. výkaz výměr D.1.2.23." 4,0</t>
  </si>
  <si>
    <t>588557466</t>
  </si>
  <si>
    <t>"šachta Š4 - viz. D.1.2.18." 2,5*2,5*1,3</t>
  </si>
  <si>
    <t>"šachta Š5 - viz. D.1.2.19." 2,5*2,5*1,4</t>
  </si>
  <si>
    <t>"žlabovky - viz. D.1.2.17.a." 3,0*0,61*0,25</t>
  </si>
  <si>
    <t>131251103</t>
  </si>
  <si>
    <t>Hloubení jam nezapažených v hornině třídy těžitelnosti I skupiny 3 objem do 100 m3 strojně</t>
  </si>
  <si>
    <t>-1636450408</t>
  </si>
  <si>
    <t>Hloubení nezapažených jam a zářezů strojně s urovnáním dna do předepsaného profilu a spádu v hornině třídy těžitelnosti I skupiny 3 přes 50 do 100 m3</t>
  </si>
  <si>
    <t>https://podminky.urs.cz/item/CS_URS_2021_02/131251103</t>
  </si>
  <si>
    <t>"hrázka - viz. výkaz výměr D.1.2.23." 92,2</t>
  </si>
  <si>
    <t>1932943791</t>
  </si>
  <si>
    <t>"šachta - viz. D.1.2.17.a." 3,3*3,3*1,95</t>
  </si>
  <si>
    <t>132212211</t>
  </si>
  <si>
    <t>Hloubení rýh š do 2000 mm v soudržných horninách třídy těžitelnosti I skupiny 3 ručně</t>
  </si>
  <si>
    <t>63215538</t>
  </si>
  <si>
    <t>Hloubení rýh šířky přes 800 do 2 000 mm ručně zapažených i nezapažených, s urovnáním dna do předepsaného profilu a spádu v hornině třídy těžitelnosti I skupiny 3 soudržných</t>
  </si>
  <si>
    <t>https://podminky.urs.cz/item/CS_URS_2021_02/132212211</t>
  </si>
  <si>
    <t>"obetonování stávaj. potrubí - viz. D.1.2.17." (11,5-3,4)*(1,54*0,8-3,14*0,27*0,27)</t>
  </si>
  <si>
    <t>132251251</t>
  </si>
  <si>
    <t>Hloubení rýh nezapažených š do 2000 mm v hornině třídy těžitelnosti I skupiny 3 objem do 20 m3 strojně</t>
  </si>
  <si>
    <t>257961254</t>
  </si>
  <si>
    <t>Hloubení nezapažených rýh šířky přes 800 do 2 000 mm strojně s urovnáním dna do předepsaného profilu a spádu v hornině třídy těžitelnosti I skupiny 3 do 20 m3</t>
  </si>
  <si>
    <t>https://podminky.urs.cz/item/CS_URS_2021_02/132251251</t>
  </si>
  <si>
    <t>"výtok. čelo - viz. D.1.18." 2,82*0,9*1,2</t>
  </si>
  <si>
    <t>"prahy na stávaj. propustku (čela) - viz. D.1.18." (4,8*0,95+5,0*1,05)*0,9</t>
  </si>
  <si>
    <t>-1585763759</t>
  </si>
  <si>
    <t>"šachta Š5 - viz. D.1.2.19. (stávající dešťová kanal.)" 2,5*2,5*1,4</t>
  </si>
  <si>
    <t>"prahy na stávaj. propustku (čela) - viz. D.1.18." 1,3*0,9*(0,95+1,05)</t>
  </si>
  <si>
    <t>635336269</t>
  </si>
  <si>
    <t>"šachta - viz. D.1.2.17.a." 3,3*4*1,95</t>
  </si>
  <si>
    <t>-1115830128</t>
  </si>
  <si>
    <t>885201232</t>
  </si>
  <si>
    <t>341278740</t>
  </si>
  <si>
    <t>162351103</t>
  </si>
  <si>
    <t>Vodorovné přemístění přes 50 do 500 m výkopku/sypaniny z horniny třídy těžitelnosti I skupiny 1 až 3</t>
  </si>
  <si>
    <t>-708763271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</si>
  <si>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</si>
  <si>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</si>
  <si>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"přebytečná ornice z hrázky na úpravu plochy kolem nádrže" 177,0*0,2-127,0*0,25</t>
  </si>
  <si>
    <t>511371552</t>
  </si>
  <si>
    <t>"přebytečná zemina" 4,0+17,3+92,2+21,2+8,1+11,9-(113,6+40,1)</t>
  </si>
  <si>
    <t>-1300302835</t>
  </si>
  <si>
    <t>"přebytečná ornice z hrázky" 177,0*0,2-127,0*0,25</t>
  </si>
  <si>
    <t>171153101</t>
  </si>
  <si>
    <t>Zemní hrázky melioračních kanálů z horniny třídy těžitelnosti I a II skupiny 1 až 4</t>
  </si>
  <si>
    <t>565564313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</si>
  <si>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</si>
  <si>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https://podminky.urs.cz/item/CS_URS_2021_02/171153101</t>
  </si>
  <si>
    <t>"hrázka - viz. výkaz výměr D.1.2.23." 113,6</t>
  </si>
  <si>
    <t>1504919737</t>
  </si>
  <si>
    <t>"přebytečná zemina" 1,0*1,8</t>
  </si>
  <si>
    <t>-1195615781</t>
  </si>
  <si>
    <t>"přebytečná zemina" 1,0</t>
  </si>
  <si>
    <t>-1581480514</t>
  </si>
  <si>
    <t>"šachta Š4 - viz. D.1.2.18." 2,5*2,5*1,3-(3,14*0,75*0,75*0,15+3,14*0,62*0,62*1,15)</t>
  </si>
  <si>
    <t>"šachta Š5 - viz. D.1.2.19." 2,5*2,5*1,4-(3,14*0,75*0,75*0,15+3,14*0,62*0,62*1,25)</t>
  </si>
  <si>
    <t>"šachta - viz. D.1.2.17.a." 3,3*3,3*1,95-2,0*1,7*1,95</t>
  </si>
  <si>
    <t>"výtok. čelo - viz. D.1.18." 2,82*0,6*1,2</t>
  </si>
  <si>
    <t>"prahy na stávaj. propustku (čela) - viz. D.1.18." (4,8*0,95+5,0*1,05)*0,6</t>
  </si>
  <si>
    <t>"obetonování stávaj. potrubí - viz. D.1.2.17." (11,5-3,4)*(1,54*0,8-(0,94*0,47+3,14*0,42*0,42/2))</t>
  </si>
  <si>
    <t>1102750278</t>
  </si>
  <si>
    <t>"odtok z šachty Š4 - viz. D.1.2.18." 0,9*0,9*0,6</t>
  </si>
  <si>
    <t>1918067644</t>
  </si>
  <si>
    <t>0,5*1,67*1,01</t>
  </si>
  <si>
    <t>-353483150</t>
  </si>
  <si>
    <t>"přebytečná ornice z hrázky na úpravu plochy kolem nádrže" 3,65/0,2</t>
  </si>
  <si>
    <t>181411132</t>
  </si>
  <si>
    <t>Založení parkového trávníku výsevem pl do 1000 m2 ve svahu přes 1:5 do 1:2</t>
  </si>
  <si>
    <t>2026651571</t>
  </si>
  <si>
    <t>Založení trávníku na půdě předem připravené plochy do 1000 m2 výsevem včetně utažení parkového na svahu přes 1:5 do 1:2</t>
  </si>
  <si>
    <t>https://podminky.urs.cz/item/CS_URS_2021_02/181411132</t>
  </si>
  <si>
    <t>"průleh - viz. výkaz výměr D.1.2.23." 39,0</t>
  </si>
  <si>
    <t>"hrázka - viz. výkaz výměr D.1.2.23. = SN" 127,0</t>
  </si>
  <si>
    <t>-1879259060</t>
  </si>
  <si>
    <t>Poznámka k položce:_x000D_
20 g/m2</t>
  </si>
  <si>
    <t>166,0*0,02*1,03</t>
  </si>
  <si>
    <t>1208129304</t>
  </si>
  <si>
    <t>"hrázka - viz. výkaz výměr D.1.2.23." 54,6</t>
  </si>
  <si>
    <t>182151111</t>
  </si>
  <si>
    <t>Svahování v zářezech v hornině třídy těžitelnosti I skupiny 1 až 3 strojně</t>
  </si>
  <si>
    <t>2126562021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</si>
  <si>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</si>
  <si>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https://podminky.urs.cz/item/CS_URS_2021_02/182151111</t>
  </si>
  <si>
    <t>"hrázka - viz. výkaz výměr D.1.2.23." 52,7</t>
  </si>
  <si>
    <t>182251101</t>
  </si>
  <si>
    <t>Svahování násypů strojně</t>
  </si>
  <si>
    <t>1445563848</t>
  </si>
  <si>
    <t>Svahování trvalých svahů do projektovaných profilů strojně s potřebným přemístěním výkopku při svahování násypů v jakékoliv hornině</t>
  </si>
  <si>
    <t>https://podminky.urs.cz/item/CS_URS_2021_02/182251101</t>
  </si>
  <si>
    <t>"hrázka - viz. výkaz výměr D.1.2.23." 127,0</t>
  </si>
  <si>
    <t>182351023</t>
  </si>
  <si>
    <t>Rozprostření ornice pl do 100 m2 ve svahu přes 1:5 tl vrstvy do 200 mm strojně</t>
  </si>
  <si>
    <t>-1156820815</t>
  </si>
  <si>
    <t>Rozprostření a urovnání ornice ve svahu sklonu přes 1:5 strojně při souvislé ploše do 100 m2, tl. vrstvy do 200 mm</t>
  </si>
  <si>
    <t>https://podminky.urs.cz/item/CS_URS_2021_02/182351023</t>
  </si>
  <si>
    <t>182351124</t>
  </si>
  <si>
    <t>Rozprostření ornice pl přes 100 do 500 m2 ve svahu přes 1:5 tl vrstvy přes 200 do 250 mm strojně</t>
  </si>
  <si>
    <t>107090624</t>
  </si>
  <si>
    <t>Rozprostření a urovnání ornice ve svahu sklonu přes 1:5 strojně při souvislé ploše přes 100 do 500 m2, tl. vrstvy přes 200 do 250 mm</t>
  </si>
  <si>
    <t>https://podminky.urs.cz/item/CS_URS_2021_02/182351124</t>
  </si>
  <si>
    <t>273313811</t>
  </si>
  <si>
    <t>Základové desky z betonu tř. C 25/30</t>
  </si>
  <si>
    <t>-446917282</t>
  </si>
  <si>
    <t>Základy z betonu prostého desky z betonu kamenem neprokládaného tř. C 25/30</t>
  </si>
  <si>
    <t>https://podminky.urs.cz/item/CS_URS_2021_02/273313811</t>
  </si>
  <si>
    <t>"hrázka - viz. D.1.2.17." 18,3*2,3*0,15</t>
  </si>
  <si>
    <t>1111511504</t>
  </si>
  <si>
    <t>"hrázka - viz. D.1.2.17." (18,3+2,3)*2*0,15</t>
  </si>
  <si>
    <t>895302300</t>
  </si>
  <si>
    <t>900299333</t>
  </si>
  <si>
    <t>"výtok. čelo - viz. D.1.18." 2,82*0,3*1,2</t>
  </si>
  <si>
    <t>"prahy na stávaj. propustku (čela) - viz. D.1.18." (4,8*0,95+5,0*1,05)*0,3</t>
  </si>
  <si>
    <t>"šachta - viz. D.1.2.17.a." 1,75*1,0*0,6*2+6*1,0*0,3*1,2</t>
  </si>
  <si>
    <t>-109674287</t>
  </si>
  <si>
    <t>"výtok. čelo - viz. D.1.18." (2,82+0,3)*2*1,2</t>
  </si>
  <si>
    <t>"prahy na stávaj. propustku (čela) - viz. D.1.18." (4,8+0,3)*2*0,95+(5,0+0,3)*2*1,05</t>
  </si>
  <si>
    <t>"šachta - viz. D.1.2.17.a." 6*(1,2*1,8+0,8*1,2)</t>
  </si>
  <si>
    <t>-1365140626</t>
  </si>
  <si>
    <t>-132886993</t>
  </si>
  <si>
    <t>"výtok. čelo - viz. D.1.18. + výkaz výměr D.1.2.23." 12,0*7,9*0,001</t>
  </si>
  <si>
    <t>"prahy na stávaj. propustku (čela) - viz. D.1.18. + výkaz výměr D.1.2.23." (16,0+18,0)*7,9*0,001</t>
  </si>
  <si>
    <t>"šachta - viz. D.1.2.17.a." 36,0*7,9*0,001</t>
  </si>
  <si>
    <t>451313511</t>
  </si>
  <si>
    <t>Podkladní vrstva z betonu prostého se zvýšenými nároky na prostředí pod dlažbu tl do 100 mm</t>
  </si>
  <si>
    <t>2049202424</t>
  </si>
  <si>
    <t>Podkladní vrstva z betonu prostého pod dlažbu se zvýšenými nároky na prostředí tl. do 100 mm</t>
  </si>
  <si>
    <t>https://podminky.urs.cz/item/CS_URS_2021_02/451313511</t>
  </si>
  <si>
    <t>"žlabovky - viz. D.1.2.17.a." 3,0*0,61</t>
  </si>
  <si>
    <t>-2073223612</t>
  </si>
  <si>
    <t>"odtok z šachty Š4 - viz. D.1.2.18." 0,9*0,9*0,1</t>
  </si>
  <si>
    <t>452311161</t>
  </si>
  <si>
    <t>Podkladní desky z betonu prostého tř. C 25/30 otevřený výkop</t>
  </si>
  <si>
    <t>-620949807</t>
  </si>
  <si>
    <t>Podkladní a zajišťovací konstrukce z betonu prostého v otevřeném výkopu desky pod potrubí, stoky a drobné objekty z betonu tř. C 25/30</t>
  </si>
  <si>
    <t>https://podminky.urs.cz/item/CS_URS_2021_02/452311161</t>
  </si>
  <si>
    <t>"obetonování stávaj. potrubí - viz. D.1.2.17." 11,5*0,94*0,1</t>
  </si>
  <si>
    <t>"šachta Š4 - viz. D.1.2.18." 3,14*0,75*0,75*0,15</t>
  </si>
  <si>
    <t>"šachta Š5 - viz. D.1.2.19." 3,14*0,75*0,75*0,15</t>
  </si>
  <si>
    <t>"šachta - viz. D.1.2.17.a." 2,05*1,15*0,15*2</t>
  </si>
  <si>
    <t>-697126116</t>
  </si>
  <si>
    <t>"šachta Š4 - viz. D.1.2.18." 3,14*1,5*0,15</t>
  </si>
  <si>
    <t>"šachta Š5 - viz. D.1.2.19." 3,14*1,5*0,15</t>
  </si>
  <si>
    <t>"šachta - viz. D.1.2.17.a." 6*1,5*0,15</t>
  </si>
  <si>
    <t>"obetonování stávaj. potrubí - viz. D.1.2.17." 11,5*2*0,1</t>
  </si>
  <si>
    <t>452384111</t>
  </si>
  <si>
    <t>Podkladní pražce z betonu prostého tř. C 12/15 otevřený výkop pl do 25000 mm2</t>
  </si>
  <si>
    <t>1358305924</t>
  </si>
  <si>
    <t>Podkladní a vyrovnávací konstrukce z betonu pražce z prostého betonu tř. C 12/15 pod potrubí v otevřeném výkopu, průřezové plochy do 25000 mm2</t>
  </si>
  <si>
    <t>https://podminky.urs.cz/item/CS_URS_2021_02/452384111</t>
  </si>
  <si>
    <t>"obetonování stávaj. potrubí - viz. D.1.2.17." 10*0,6</t>
  </si>
  <si>
    <t>461511111</t>
  </si>
  <si>
    <t>Opevnění z lomového kamene do drátěných košů gabionů zpracované na místě</t>
  </si>
  <si>
    <t>-880411328</t>
  </si>
  <si>
    <t>Opevnění z drátěných košů (gabionů) z lomového kamene neupraveného, tříděného zpracované na místě</t>
  </si>
  <si>
    <t>https://podminky.urs.cz/item/CS_URS_2021_02/461511111</t>
  </si>
  <si>
    <t>"hrázka - viz. D.1.2.17. + výkaz výměr D.1.2.23." 18*2,0*1,0*1,0+18*2,0*1,0*0,7</t>
  </si>
  <si>
    <t>465921215</t>
  </si>
  <si>
    <t>Kladení dlažby z desek a tvárnic hm do 60 kg na sucho se zalitím spár maltou tl do 10 cm</t>
  </si>
  <si>
    <t>17519067</t>
  </si>
  <si>
    <t>Kladení dlažby z betonových nebo železobetonových desek a tvárnic na sucho na plochách vodorovných nebo ve sklonu hmotnosti do 60 kg se zalitím spár cementovou maltou tl. do 100 mm</t>
  </si>
  <si>
    <t>https://podminky.urs.cz/item/CS_URS_2021_02/465921215</t>
  </si>
  <si>
    <t>"žlabovky - viz. D.1.2.17.a." 3,0*0,6</t>
  </si>
  <si>
    <t>59299059-R</t>
  </si>
  <si>
    <t>Žlabovka 57x33x8 cm</t>
  </si>
  <si>
    <t>114650592</t>
  </si>
  <si>
    <t>Žlabovka 60x33x8 cm</t>
  </si>
  <si>
    <t>Komunikace pozemní</t>
  </si>
  <si>
    <t>564762111</t>
  </si>
  <si>
    <t>Podklad z vibrovaného štěrku VŠ tl 200 mm</t>
  </si>
  <si>
    <t>919420516</t>
  </si>
  <si>
    <t>Podklad nebo kryt z vibrovaného štěrku VŠ s rozprostřením, vlhčením a zhutněním, po zhutnění tl. 200 mm</t>
  </si>
  <si>
    <t>https://podminky.urs.cz/item/CS_URS_2021_02/564762111</t>
  </si>
  <si>
    <t>"koruna hrázky - viz. D.1.2.17." 20,25*2,0</t>
  </si>
  <si>
    <t>930862604</t>
  </si>
  <si>
    <t>"odtok z šachty Š4 - viz. D.1.2.18." 1,3</t>
  </si>
  <si>
    <t>890311851</t>
  </si>
  <si>
    <t>Bourání šachet ze ŽB strojně obestavěného prostoru do 1,5 m3</t>
  </si>
  <si>
    <t>-169599328</t>
  </si>
  <si>
    <t>Bourání šachet a jímek strojně velikosti obestavěného prostoru do 1,5 m3 ze železobetonu</t>
  </si>
  <si>
    <t>https://podminky.urs.cz/item/CS_URS_2021_02/890311851</t>
  </si>
  <si>
    <t>"stávající šachta v místě Š5 - viz. D.1.2.19." 1,0</t>
  </si>
  <si>
    <t>1145553889</t>
  </si>
  <si>
    <t>"šachta Š4 - viz. D.1.2.18." 1,0</t>
  </si>
  <si>
    <t>"šachta Š5 - viz. D.1.2.19." 1,0</t>
  </si>
  <si>
    <t>-639021130</t>
  </si>
  <si>
    <t>"Š4" 1,0</t>
  </si>
  <si>
    <t>PFB.1135103</t>
  </si>
  <si>
    <t>Dno jednolité šachtové 100/63 tl. 15 cm</t>
  </si>
  <si>
    <t>12537223</t>
  </si>
  <si>
    <t>"Š5" 1,0</t>
  </si>
  <si>
    <t>59224160</t>
  </si>
  <si>
    <t>skruž kanalizační s ocelovými stupadly 100x25x12cm</t>
  </si>
  <si>
    <t>-654358310</t>
  </si>
  <si>
    <t>"šachta Š4" 1,0</t>
  </si>
  <si>
    <t>"šachta Š5" 1,0</t>
  </si>
  <si>
    <t>851481313</t>
  </si>
  <si>
    <t>754667966</t>
  </si>
  <si>
    <t>"šachta Š4 - viz. D.1.2.18." 2,0</t>
  </si>
  <si>
    <t>"šachta Š5 - viz. D.1.2.19." 2,0</t>
  </si>
  <si>
    <t>899102112</t>
  </si>
  <si>
    <t>Osazení poklopů litinových nebo ocelových včetně rámů pro třídu zatížení A15, A50</t>
  </si>
  <si>
    <t>1144074033</t>
  </si>
  <si>
    <t>Osazení poklopů litinových a ocelových včetně rámů pro třídu zatížení A15, A50</t>
  </si>
  <si>
    <t>https://podminky.urs.cz/item/CS_URS_2021_02/899102112</t>
  </si>
  <si>
    <t>28661932-R</t>
  </si>
  <si>
    <t>poklop šachtový litina/beton  DN 600 pro třídu zatížení A15</t>
  </si>
  <si>
    <t>-1429788037</t>
  </si>
  <si>
    <t>-168538351</t>
  </si>
  <si>
    <t>32565891</t>
  </si>
  <si>
    <t>-1177162903</t>
  </si>
  <si>
    <t>"obetonování stávaj. potrubí - viz. D.1.2.17." 11,5*(0,94*0,37+3,14*0,42*0,42/2-3,14*0,27*0,27)</t>
  </si>
  <si>
    <t>899643111</t>
  </si>
  <si>
    <t>Bednění pro obetonování potrubí otevřený výkop</t>
  </si>
  <si>
    <t>-2138159461</t>
  </si>
  <si>
    <t>Bednění pro obetonování potrubí v otevřeném výkopu</t>
  </si>
  <si>
    <t>https://podminky.urs.cz/item/CS_URS_2021_02/899643111</t>
  </si>
  <si>
    <t>"obetonování stávaj. potrubí - viz. D.1.2.17." 11,5*0,5*2</t>
  </si>
  <si>
    <t>-733790959</t>
  </si>
  <si>
    <t>"suť z šachty" 1,920</t>
  </si>
  <si>
    <t>-822668806</t>
  </si>
  <si>
    <t>6*1,920</t>
  </si>
  <si>
    <t>684682771</t>
  </si>
  <si>
    <t>998332011</t>
  </si>
  <si>
    <t>Přesun hmot pro úpravy vodních toků a kanály</t>
  </si>
  <si>
    <t>1725112030</t>
  </si>
  <si>
    <t>Přesun hmot pro úpravy vodních toků a kanály, hráze rybníků apod. dopravní vzdálenost do 500 m</t>
  </si>
  <si>
    <t>https://podminky.urs.cz/item/CS_URS_2021_02/998332011</t>
  </si>
  <si>
    <t>711</t>
  </si>
  <si>
    <t>Izolace proti vodě, vlhkosti a plynům</t>
  </si>
  <si>
    <t>711131101</t>
  </si>
  <si>
    <t>Provedení izolace proti zemní vlhkosti pásy na sucho vodorovné AIP nebo tkaninou</t>
  </si>
  <si>
    <t>2052995314</t>
  </si>
  <si>
    <t>Provedení izolace proti zemní vlhkosti pásy na sucho AIP nebo tkaniny na ploše vodorovné V</t>
  </si>
  <si>
    <t>https://podminky.urs.cz/item/CS_URS_2021_02/711131101</t>
  </si>
  <si>
    <t>"koruna hrázky - viz. D.1.2.17." 18,0*2,0</t>
  </si>
  <si>
    <t>711132101</t>
  </si>
  <si>
    <t>Provedení izolace proti zemní vlhkosti pásy na sucho svislé AIP nebo tkaninou</t>
  </si>
  <si>
    <t>-457738088</t>
  </si>
  <si>
    <t>Provedení izolace proti zemní vlhkosti pásy na sucho AIP nebo tkaniny na ploše svislé S</t>
  </si>
  <si>
    <t>https://podminky.urs.cz/item/CS_URS_2021_02/711132101</t>
  </si>
  <si>
    <t>"koruna hrázky - viz. D.1.2.17." 18,0*2,35</t>
  </si>
  <si>
    <t>69311082</t>
  </si>
  <si>
    <t>geotextilie netkaná separační, ochranná, filtrační, drenážní PP 500g/m2</t>
  </si>
  <si>
    <t>-2029768986</t>
  </si>
  <si>
    <t>(36,0+42,3)*1,15</t>
  </si>
  <si>
    <t>998711101</t>
  </si>
  <si>
    <t>Přesun hmot tonážní pro izolace proti vodě, vlhkosti a plynům v objektech v do 6 m</t>
  </si>
  <si>
    <t>266379831</t>
  </si>
  <si>
    <t>Přesun hmot pro izolace proti vodě, vlhkosti a plynům stanovený z hmotnosti přesunovaného materiálu vodorovná dopravní vzdálenost do 50 m v objektech výšky do 6 m</t>
  </si>
  <si>
    <t>https://podminky.urs.cz/item/CS_URS_2021_02/998711101</t>
  </si>
  <si>
    <t>1483047135</t>
  </si>
  <si>
    <t>"stupadla šestiboké šachty - viz. D.1.2.17.a." 2*1,0*2,0</t>
  </si>
  <si>
    <t>-1144685136</t>
  </si>
  <si>
    <t>"stupadla šestiboké šachty - viz. D.1.2.17.a." 2*1,0*2,0*1,08*0,001</t>
  </si>
  <si>
    <t>1959382483</t>
  </si>
  <si>
    <t>"mříž šestiboké šachty - viz. D.1.2.17.a." 53,41</t>
  </si>
  <si>
    <t>55399015-R</t>
  </si>
  <si>
    <t>Mříž ocelová šestihranná žárově pozinkovaná</t>
  </si>
  <si>
    <t>ks</t>
  </si>
  <si>
    <t>-1327182997</t>
  </si>
  <si>
    <t>767999003-R</t>
  </si>
  <si>
    <t>726326962</t>
  </si>
  <si>
    <t>"stupadla šestiboké šachty - viz. D.1.2.17.a." 2*1,0*2,0*1,08</t>
  </si>
  <si>
    <t>49621688</t>
  </si>
  <si>
    <t>SO-05b - Přívod vody pro areál horního parku</t>
  </si>
  <si>
    <t>1526182681</t>
  </si>
  <si>
    <t>F SO-06 02 SM ZP - Elektroinstalace (samostatná příloha)</t>
  </si>
  <si>
    <t>M - Práce a dodávky M</t>
  </si>
  <si>
    <t xml:space="preserve">    21-M - Elektromontáže</t>
  </si>
  <si>
    <t>Práce a dodávky M</t>
  </si>
  <si>
    <t>21-M</t>
  </si>
  <si>
    <t>Elektromontáže</t>
  </si>
  <si>
    <t>210999999-R</t>
  </si>
  <si>
    <t>Elektroinstalace - samostatná příloha</t>
  </si>
  <si>
    <t>-1088273127</t>
  </si>
  <si>
    <t>Elektroinstalace - samostatná příloha: F SO 06 02 SM VV ZP.xls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</si>
  <si>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</si>
  <si>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</si>
  <si>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</si>
  <si>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</si>
  <si>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</si>
  <si>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</si>
  <si>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</si>
  <si>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</si>
  <si>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</si>
  <si>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Náklady spojené  s vybudováním, provozem a likvidací zařízení staveniště</t>
  </si>
  <si>
    <t>1024</t>
  </si>
  <si>
    <t>-1886255009</t>
  </si>
  <si>
    <t>Náklady spojené s vybudováním, provozem a likvidací zařízení staveniště</t>
  </si>
  <si>
    <t xml:space="preserve"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 (dočasná panelová komunikace dl. 30 m a zpevněná panelová plocha 35 m2 + ŠP podsyp). Zřízení a odstranění případných sjezdů, nájezdů, lávek přes výkopy. Pro zamezení ohrožení a pádu do výkopu bude staveniště viditelně ohraničeno a výkopy zajištěny zábradlím. Zřízení čistících zón před výjezdem z obvodu staveniště. Zajištění bezpečnosti práce a ochrany životního prostředí. Ochrana dřevin před mechanickým poškozením._x000D_
Povrchy dotčené přístupem a dočasným záborem (manipulační plochy) budou před zahájením stavby zdokumentovány a po dokončení stavebních prací uvedeny do původního stavu včetně obnovy původního travního porostu._x000D_
</t>
  </si>
  <si>
    <t>031002002</t>
  </si>
  <si>
    <t>Dopravní značení na staveništi</t>
  </si>
  <si>
    <t>137185421</t>
  </si>
  <si>
    <t>Poznámka k položce:_x000D_
Projednání a zajištění zvláštního užívání komunikací a veřejných ploch, zajištění dopravního značení
 k dopravním omezením, řízení provozu vč. případné světelné signalizace, jejich údržba, přemisťování a následné odstranění, a to v rozsahu nezbytném pro řádné a bezpečné provádění stavby (částečná uzavírka komunikace III. tř.)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</si>
  <si>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</si>
  <si>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</si>
  <si>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</si>
  <si>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</si>
  <si>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</si>
  <si>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>090002000</t>
  </si>
  <si>
    <t xml:space="preserve">Vytyčení inženýrských sítí, ochrana stávajících vedení a zařízení před poškozením </t>
  </si>
  <si>
    <t>1957014185</t>
  </si>
  <si>
    <t>Poznámka k položce:_x000D_
např. vodovod, dešťová a splašková kanalizace, plynovod, sdělovací vedení, elektrické vedení, výtlak splaškové kanalizace</t>
  </si>
  <si>
    <t>091003000</t>
  </si>
  <si>
    <t xml:space="preserve">Geodetické práce po výstavbě </t>
  </si>
  <si>
    <t>-1902243394</t>
  </si>
  <si>
    <t>Poznámka k položce:_x000D_
Geodetické zaměření skutečného provedení díla 
v pěti vyhotoveních v grafické (tištěné) podobě a v jednom digitálním vyhotovení
.</t>
  </si>
  <si>
    <t>091204000</t>
  </si>
  <si>
    <t xml:space="preserve">Dokumentace skutečného provedení dle vyhl. 499/2006 Sb. </t>
  </si>
  <si>
    <t>-1309848591</t>
  </si>
  <si>
    <t xml:space="preserve">Poznámka k položce:_x000D_
Dokumentace skutečného provedení dle vyhl. 499/2006 Sb. ve třech listinných vyhotoveních a jednom elektronickém vyhotovení na CD-Rom   </t>
  </si>
  <si>
    <t>091304000</t>
  </si>
  <si>
    <t>Celobarevný plakát (formát A3) v místě realizace z materiálu odolného proti povětrnostním podmínkám, instalace po celou dobu realizace projektu na viditelném místě.</t>
  </si>
  <si>
    <t>2593415</t>
  </si>
  <si>
    <t>091404000</t>
  </si>
  <si>
    <t>Zkoušky, atesty a revize podle ČSN a případných jiných právních nebo technických předpisů</t>
  </si>
  <si>
    <t>1213016086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</si>
  <si>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</si>
  <si>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092004006</t>
  </si>
  <si>
    <t>Zpracování dílenských výkresů</t>
  </si>
  <si>
    <t>557881406</t>
  </si>
  <si>
    <t>092004008</t>
  </si>
  <si>
    <t>Náklady spojené s pojištěním odpovědnosti za škodu, jak je uvedeno v návrhu smlouvy o dílo</t>
  </si>
  <si>
    <t>1641630429</t>
  </si>
  <si>
    <t>092004009</t>
  </si>
  <si>
    <t>Náklady spojené se zřízením bankovní záruky po dobu realizace stavby, jak je uvedeno v návrhu smlouvy o dílo</t>
  </si>
  <si>
    <t>668954334</t>
  </si>
  <si>
    <t>092004010</t>
  </si>
  <si>
    <t xml:space="preserve">Náklady spojené se zřízením bankovní záruky po dobu záruční doby, jak je uvedeno v návrhu smlouvy o dílo </t>
  </si>
  <si>
    <t>-2145431031</t>
  </si>
  <si>
    <t>Náklady spojené se zřízením bankovní záruky po dobu záruční doby, jak je uvedeno v návrhu smlouvy o dílo</t>
  </si>
  <si>
    <t>NZP - Nezpůsobilé výdaje</t>
  </si>
  <si>
    <t>SO-01b - Dešťová kanalizace s rozdělovací šachtou</t>
  </si>
  <si>
    <t>"stoka A2 - křížení s přívodem vody - viz. D.1.2.4." 1,1*2</t>
  </si>
  <si>
    <t>"stoka A2 - křížení sdělov. vedení - viz. D.1.2.4." 3,0</t>
  </si>
  <si>
    <t>"stoka A2 - křížení sdělov. vedení - viz. D.1.2.4." 3,0*1,1*0,8</t>
  </si>
  <si>
    <t xml:space="preserve">"stoka A2 - viz. D.1.2.4.+5." (3,0*1,2+8,2*1,1+14,3*1,0+11,0*1,1+3,5*1,3)*1,1 </t>
  </si>
  <si>
    <t>"stoka A2 - souběh s dešťovou kanal. - viz. D.1.2.4." 29,0*0,5*1,2</t>
  </si>
  <si>
    <t>"stoka A2 - křížení sdělov. vedení - viz. D.1.2.4." 3,0*1,1*0,9</t>
  </si>
  <si>
    <t>"stoka A2 - křížení s přívodem vody - viz. D.1.2.4." 1,1*1,1*(1,1+1,2)</t>
  </si>
  <si>
    <t xml:space="preserve">"stoka A2 - viz. D.1.2.4.+5." (3,0*1,2+8,2*1,1+14,3*1,0+11,0*1,1+3,5*1,3)*2 </t>
  </si>
  <si>
    <t>"stoka A2 - křížení sdělov. vedení - viz. D.1.2.4." 3,0*2*0,8</t>
  </si>
  <si>
    <t>"přebytečná zemina" 2,6+47,9-18,4</t>
  </si>
  <si>
    <t>"přebytečná zemina" 32,1*1,8</t>
  </si>
  <si>
    <t>"přebytečná zemina" 32,1</t>
  </si>
  <si>
    <t xml:space="preserve">"stoka A2 - viz. D.1.2.4.+5." (3,0*0,5+8,2*0,4+14,3*0,3+11,0*0,4+3,5*0,6)*1,1 </t>
  </si>
  <si>
    <t>"stoka A2 - křížení sdělov. vedení - viz. D.1.2.4." 3,0*1,1*0,4</t>
  </si>
  <si>
    <t>"stoka A2 - viz. D.1.2.4.+5." 40,0*(1,1*0,6-3,14*0,15*0,15)</t>
  </si>
  <si>
    <t>23,6*1,67*1,01</t>
  </si>
  <si>
    <t>"stoka A2 - viz. D.1.2.4.+5." 40,0*1,1*0,1</t>
  </si>
  <si>
    <t>"stoka A2 - viz. D.1.2.10." 0,6+29,6+6,8+3,0</t>
  </si>
  <si>
    <t>"stoka A2 - viz. D.1.2.10." 3,0</t>
  </si>
  <si>
    <t>28611374</t>
  </si>
  <si>
    <t>koleno kanalizace PVC KG 300x30°</t>
  </si>
  <si>
    <t>1971405957</t>
  </si>
  <si>
    <t>"napojení stoky A2 do stávající šachty" 0,1</t>
  </si>
  <si>
    <t>"napojení stoky A2 do stávající šachty" 1</t>
  </si>
  <si>
    <t>"suť z vybouraného otvoru stávaj. šachty" 0,034</t>
  </si>
  <si>
    <t>6*0,034</t>
  </si>
  <si>
    <t>SO-03a - Přívod vody pro areál spodního parku</t>
  </si>
  <si>
    <t>741002034</t>
  </si>
  <si>
    <t>"viz. vzor. řez D.1.2.14." 480,0*0,8</t>
  </si>
  <si>
    <t>-421996620</t>
  </si>
  <si>
    <t>"vyústění do potoka" 1,6*1,6*0,5</t>
  </si>
  <si>
    <t>"bloky - viz. Kladečské schéma D.1.2.15." 13*0,8*0,8*0,5</t>
  </si>
  <si>
    <t>132251104</t>
  </si>
  <si>
    <t>Hloubení rýh nezapažených š do 800 mm v hornině třídy těžitelnosti I skupiny 3 objem přes 100 m3 strojně</t>
  </si>
  <si>
    <t>903412843</t>
  </si>
  <si>
    <t>Hloubení nezapažených rýh šířky do 800 mm strojně s urovnáním dna do předepsaného profilu a spádu v hornině třídy těžitelnosti I skupiny 3 přes 100 m3</t>
  </si>
  <si>
    <t>https://podminky.urs.cz/item/CS_URS_2021_02/132251104</t>
  </si>
  <si>
    <t>"hlavní rozvod - viz. vzor. řez D.1.2.14." 317,5*0,8*0,3+87,5*0,8*0,6</t>
  </si>
  <si>
    <t>"odbočné řady - viz. vzor. řez D.1.2.14." 60,0*0,8*0,3</t>
  </si>
  <si>
    <t>"vyústění do potoka - viz. vzor. řez D.1.2.14." 15,0*0,8*0,3</t>
  </si>
  <si>
    <t>4301722</t>
  </si>
  <si>
    <t>"křížení sdělovacího vedení - viz. D.1.2.13." 0,8*1,1*(0,5+0,6)</t>
  </si>
  <si>
    <t>-211246727</t>
  </si>
  <si>
    <t>"přebytečná zemina" 5,4+136,2-25,7</t>
  </si>
  <si>
    <t>167151111</t>
  </si>
  <si>
    <t>Nakládání výkopku z hornin třídy těžitelnosti I skupiny 1 až 3 přes 100 m3</t>
  </si>
  <si>
    <t>1556219113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</si>
  <si>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</si>
  <si>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</si>
  <si>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1493220054</t>
  </si>
  <si>
    <t>"přebytečná zemina" 115,9*1,8</t>
  </si>
  <si>
    <t>1577247688</t>
  </si>
  <si>
    <t>"přebytečná zemina" 115,9</t>
  </si>
  <si>
    <t>129930904</t>
  </si>
  <si>
    <t>"hlavní rozvod - viz. vzor. řez D.1.2.14." 87,5*0,8*0,3</t>
  </si>
  <si>
    <t>"vyústění do potoka" (1,6+1,0)*0,6*0,5</t>
  </si>
  <si>
    <t>"bloky - viz. Kladečské schéma D.1.2.15." 13*(0,8+0,2)*0,6*0,5</t>
  </si>
  <si>
    <t>-633023810</t>
  </si>
  <si>
    <t>"viz. vzor. řez D.1.2.14." 480,0*0,8*0,3</t>
  </si>
  <si>
    <t>-418207976</t>
  </si>
  <si>
    <t>115,2*1,67*1,01</t>
  </si>
  <si>
    <t>181351103</t>
  </si>
  <si>
    <t>Rozprostření ornice tl vrstvy do 200 mm pl přes 100 do 500 m2 v rovině nebo ve svahu do 1:5 strojně</t>
  </si>
  <si>
    <t>-2127764975</t>
  </si>
  <si>
    <t>Rozprostření a urovnání ornice v rovině nebo ve svahu sklonu do 1:5 strojně při souvislé ploše přes 100 do 500 m2, tl. vrstvy do 200 mm</t>
  </si>
  <si>
    <t>https://podminky.urs.cz/item/CS_URS_2021_02/181351103</t>
  </si>
  <si>
    <t>-757416102</t>
  </si>
  <si>
    <t>1084807610</t>
  </si>
  <si>
    <t>384,0*0,02*1,03</t>
  </si>
  <si>
    <t>274313911</t>
  </si>
  <si>
    <t>Základové pásy z betonu tř. C 30/37</t>
  </si>
  <si>
    <t>-2111909725</t>
  </si>
  <si>
    <t>Základy z betonu prostého pasy betonu kamenem neprokládaného tř. C 30/37</t>
  </si>
  <si>
    <t>https://podminky.urs.cz/item/CS_URS_2021_02/274313911</t>
  </si>
  <si>
    <t>"vyústění do potoka" 1,0*1,0*0,5</t>
  </si>
  <si>
    <t>-263708525</t>
  </si>
  <si>
    <t>"vyústění do potoka" 1,0*4*0,5</t>
  </si>
  <si>
    <t>14798563</t>
  </si>
  <si>
    <t>600583821</t>
  </si>
  <si>
    <t>"viz. vzor. řez D.1.2.14." 480,0*0,8*0,1</t>
  </si>
  <si>
    <t>452313151</t>
  </si>
  <si>
    <t>Podkladní bloky z betonu prostého tř. C 20/25 otevřený výkop</t>
  </si>
  <si>
    <t>-12271746</t>
  </si>
  <si>
    <t>Podkladní a zajišťovací konstrukce z betonu prostého v otevřeném výkopu bloky pro potrubí z betonu tř. C 20/25</t>
  </si>
  <si>
    <t>https://podminky.urs.cz/item/CS_URS_2021_02/452313151</t>
  </si>
  <si>
    <t>"viz. Kladečské schéma D.1.2.15." 13*0,2*0,2*0,6</t>
  </si>
  <si>
    <t>452353101</t>
  </si>
  <si>
    <t>Bednění podkladních bloků otevřený výkop</t>
  </si>
  <si>
    <t>1890512715</t>
  </si>
  <si>
    <t>Bednění podkladních a zajišťovacích konstrukcí v otevřeném výkopu bloků pro potrubí</t>
  </si>
  <si>
    <t>https://podminky.urs.cz/item/CS_URS_2021_02/452353101</t>
  </si>
  <si>
    <t>13*0,2*4*0,6</t>
  </si>
  <si>
    <t>871211141</t>
  </si>
  <si>
    <t>Montáž potrubí z PE100 SDR 11 otevřený výkop svařovaných na tupo D 63 x 5,8 mm</t>
  </si>
  <si>
    <t>-1940431973</t>
  </si>
  <si>
    <t>Montáž vodovodního potrubí z plastů v otevřeném výkopu z polyetylenu PE 100 svařovaných na tupo SDR 11/PN16 D 63 x 5,8 mm</t>
  </si>
  <si>
    <t>https://podminky.urs.cz/item/CS_URS_2021_02/871211141</t>
  </si>
  <si>
    <t>"hlavní rozvod - viz. Kladečské schéma D.1.2.15." 405,0</t>
  </si>
  <si>
    <t>"odbočné řady - viz. Kladečské schéma D.1.2.15." 60,0</t>
  </si>
  <si>
    <t>"vyústění do potoka - viz. Kladečské schéma D.1.2.15." 15,0</t>
  </si>
  <si>
    <t>28613655</t>
  </si>
  <si>
    <t>trubka vodovodní LDPE (rPE) D 63x5,8mm</t>
  </si>
  <si>
    <t>-91474891</t>
  </si>
  <si>
    <t>Poznámka k položce:_x000D_
- trubka pro závlahy PE-LLD</t>
  </si>
  <si>
    <t>480*1,015</t>
  </si>
  <si>
    <t>877211212</t>
  </si>
  <si>
    <t>Montáž kolen 90° svařovaných na tupo na vodovodním potrubí z PE trub d 63</t>
  </si>
  <si>
    <t>-174292022</t>
  </si>
  <si>
    <t>Montáž tvarovek na vodovodním plastovém potrubí z polyetylenu PE 100 svařovaných na tupo SDR 11/PN16 kolen 90° d 63</t>
  </si>
  <si>
    <t>https://podminky.urs.cz/item/CS_URS_2021_02/877211212</t>
  </si>
  <si>
    <t>"viz. Kladečské schéma D.1.2.15." 2,0</t>
  </si>
  <si>
    <t>28614813</t>
  </si>
  <si>
    <t>koleno 90° SDR11 PE 100 PN16 D 63mm</t>
  </si>
  <si>
    <t>-215015871</t>
  </si>
  <si>
    <t>891211112</t>
  </si>
  <si>
    <t>Montáž vodovodních šoupátek otevřený výkop DN 50</t>
  </si>
  <si>
    <t>1021031251</t>
  </si>
  <si>
    <t>Montáž vodovodních armatur na potrubí šoupátek nebo klapek uzavíracích v otevřeném výkopu nebo v šachtách s osazením zemní soupravy (bez poklopů) DN 50</t>
  </si>
  <si>
    <t>https://podminky.urs.cz/item/CS_URS_2021_02/891211112</t>
  </si>
  <si>
    <t>42221301</t>
  </si>
  <si>
    <t>šoupátko pitná voda litina GGG 50 krátká stavební dl PN10/16 DN 50x150mm</t>
  </si>
  <si>
    <t>-748135769</t>
  </si>
  <si>
    <t>42291060</t>
  </si>
  <si>
    <t>souprava zemní pro šoupátka DN 40-50mm Rd 1,0m</t>
  </si>
  <si>
    <t>-2063676590</t>
  </si>
  <si>
    <t>891215111</t>
  </si>
  <si>
    <t>Montáž koncových klapek hrdlových DN 50</t>
  </si>
  <si>
    <t>-466006012</t>
  </si>
  <si>
    <t>Montáž vodovodních armatur na potrubí koncových klapek (žabích) hrdlových DN 50</t>
  </si>
  <si>
    <t>https://podminky.urs.cz/item/CS_URS_2021_02/891215111</t>
  </si>
  <si>
    <t>28699001-R</t>
  </si>
  <si>
    <t>Klapka koncová d 50 mm pro plastové trubky trubky</t>
  </si>
  <si>
    <t>487556790</t>
  </si>
  <si>
    <t>899121102</t>
  </si>
  <si>
    <t>Osazení poklopů plastových šoupátkových</t>
  </si>
  <si>
    <t>-842861951</t>
  </si>
  <si>
    <t>https://podminky.urs.cz/item/CS_URS_2021_02/899121102</t>
  </si>
  <si>
    <t>56230633</t>
  </si>
  <si>
    <t>poklop uliční šoupátkový kulatý plastový PA s litinovým víkem</t>
  </si>
  <si>
    <t>-19723191</t>
  </si>
  <si>
    <t>899722113</t>
  </si>
  <si>
    <t>Krytí potrubí z plastů výstražnou fólií z PVC 34cm</t>
  </si>
  <si>
    <t>-1900168447</t>
  </si>
  <si>
    <t>Krytí potrubí z plastů výstražnou fólií z PVC šířky 34 cm</t>
  </si>
  <si>
    <t>https://podminky.urs.cz/item/CS_URS_2021_02/899722113</t>
  </si>
  <si>
    <t>899999989-R</t>
  </si>
  <si>
    <t xml:space="preserve">Montáž závlahového systému </t>
  </si>
  <si>
    <t>118051146</t>
  </si>
  <si>
    <t>"viz. Kladečské schéma D.1.2.15." 1,0</t>
  </si>
  <si>
    <t>28699002-R</t>
  </si>
  <si>
    <t>Úderový postřikovač RC 130, tryska 5,6 mm</t>
  </si>
  <si>
    <t>1428149410</t>
  </si>
  <si>
    <t>28699003-R</t>
  </si>
  <si>
    <t>Stojan posuvný pro RC 130 - lyžiny 3/4" vnitřní závit</t>
  </si>
  <si>
    <t>-773742646</t>
  </si>
  <si>
    <t>28699004-R</t>
  </si>
  <si>
    <t>Dvojnipl 3/4" mosaz</t>
  </si>
  <si>
    <t>-1059542675</t>
  </si>
  <si>
    <t>27233115</t>
  </si>
  <si>
    <t>hadice pro průmyslovou vodu přetlak 0,63MPa D 25/34mm</t>
  </si>
  <si>
    <t>-1994331466</t>
  </si>
  <si>
    <t>28699005-R</t>
  </si>
  <si>
    <t>Geka spojka - přechod na hadici 1"</t>
  </si>
  <si>
    <t>321513871</t>
  </si>
  <si>
    <t>28699006-R</t>
  </si>
  <si>
    <t>Geka spojka 1" - vnitřní závit</t>
  </si>
  <si>
    <t>2145051019</t>
  </si>
  <si>
    <t>28699007-R</t>
  </si>
  <si>
    <t>Geka spojka 3/4" - vnější závit</t>
  </si>
  <si>
    <t>-170945401</t>
  </si>
  <si>
    <t>28699008-R</t>
  </si>
  <si>
    <t>Koleno 1" MF plastové</t>
  </si>
  <si>
    <t>574206427</t>
  </si>
  <si>
    <t>28699009-R</t>
  </si>
  <si>
    <t>Přípojný klíč k vodní zásuvce 1" plastový</t>
  </si>
  <si>
    <t>1934133437</t>
  </si>
  <si>
    <t>28699010-R</t>
  </si>
  <si>
    <t>Šachta zátěžová, kruhová 9"</t>
  </si>
  <si>
    <t>-688760371</t>
  </si>
  <si>
    <t>28699011-R</t>
  </si>
  <si>
    <t>Vodní zásuvka 1" plastová</t>
  </si>
  <si>
    <t>-676303803</t>
  </si>
  <si>
    <t>28699012-R</t>
  </si>
  <si>
    <t>Třmínek pro uchycení k betonovému bloku</t>
  </si>
  <si>
    <t>623187457</t>
  </si>
  <si>
    <t>28615175</t>
  </si>
  <si>
    <t>T-kus SDR11 PE 100 D 63mm</t>
  </si>
  <si>
    <t>1712753990</t>
  </si>
  <si>
    <t>1656086897</t>
  </si>
  <si>
    <t>SO-05a - Přívod vody pro areál horního parku</t>
  </si>
  <si>
    <t>113107322</t>
  </si>
  <si>
    <t>Odstranění podkladu z kameniva drceného tl přes 100 do 200 mm strojně pl do 50 m2</t>
  </si>
  <si>
    <t>-800054368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</si>
  <si>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</si>
  <si>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https://podminky.urs.cz/item/CS_URS_2021_02/113107322</t>
  </si>
  <si>
    <t xml:space="preserve">"viz. podélný profil D.1.2.20. + vzor. řezy D.1.2.21." </t>
  </si>
  <si>
    <t>"v komunikaci v areálu" 69,1*1,0</t>
  </si>
  <si>
    <t>"v komunikaci III. tř." 7,1*1,6</t>
  </si>
  <si>
    <t>113107331</t>
  </si>
  <si>
    <t>Odstranění podkladu z betonu prostého tl přes 100 do 150 mm strojně pl do 50 m2</t>
  </si>
  <si>
    <t>-398654137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</si>
  <si>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</si>
  <si>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https://podminky.urs.cz/item/CS_URS_2021_02/113107331</t>
  </si>
  <si>
    <t>"v komunikaci III. tř." 7,1*2,1</t>
  </si>
  <si>
    <t>113107342</t>
  </si>
  <si>
    <t>Odstranění podkladu živičného tl přes 50 do 100 mm strojně pl do 50 m2</t>
  </si>
  <si>
    <t>63718654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</si>
  <si>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</si>
  <si>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https://podminky.urs.cz/item/CS_URS_2021_02/113107342</t>
  </si>
  <si>
    <t>"v komunikaci III. tř." 7,1*2,6</t>
  </si>
  <si>
    <t>113154122</t>
  </si>
  <si>
    <t>Frézování živičného krytu tl 40 mm pruh š přes 0,5 do 1 m pl do 500 m2 bez překážek v trase</t>
  </si>
  <si>
    <t>-1944710299</t>
  </si>
  <si>
    <t>Frézování živičného podkladu nebo krytu s naložením na dopravní prostředek plochy do 500 m2 bez překážek v trase pruhu šířky přes 0,5 m do 1 m, tloušťky vrstvy 40 mm</t>
  </si>
  <si>
    <t>https://podminky.urs.cz/item/CS_URS_2021_02/113154122</t>
  </si>
  <si>
    <t>"v komunikaci III. tř." 7,1*3,1</t>
  </si>
  <si>
    <t>1015571451</t>
  </si>
  <si>
    <t>"křížení vodovodu - viz. D.1.2.20." 1,0</t>
  </si>
  <si>
    <t>"křížení plynovodu - viz. D.1.2.20." 2*3,0</t>
  </si>
  <si>
    <t>-673794924</t>
  </si>
  <si>
    <t>"křížení dešťové kanalizace - viz. D.1.2.20." 1,0</t>
  </si>
  <si>
    <t>"křížení splaškové kanalizace - viz. D.1.2.20." 8*1,0</t>
  </si>
  <si>
    <t>-1227720357</t>
  </si>
  <si>
    <t>"křížení sdělov. vedení - viz. D.1.2.20." 2*3,0</t>
  </si>
  <si>
    <t>"křížení elektr. vedení - viz. D.1.1.20." 4*3,0</t>
  </si>
  <si>
    <t>1844957956</t>
  </si>
  <si>
    <t>"viz. podélný profil D.1.2.20. + vzor. řezy D.1.2.21." 154,8*1,0</t>
  </si>
  <si>
    <t>132254204</t>
  </si>
  <si>
    <t>Hloubení zapažených rýh š do 2000 mm v hornině třídy těžitelnosti I skupiny 3 objem do 500 m3</t>
  </si>
  <si>
    <t>-1649103789</t>
  </si>
  <si>
    <t>Hloubení zapažených rýh šířky přes 800 do 2 000 mm strojně s urovnáním dna do předepsaného profilu a spádu v hornině třídy těžitelnosti I skupiny 3 přes 100 do 500 m3</t>
  </si>
  <si>
    <t>https://podminky.urs.cz/item/CS_URS_2021_02/132254204</t>
  </si>
  <si>
    <t>"ve volném terénu" (11,0*0,4+35,9*0,3+13,9*0,5+12,6*0,4+21,9*0,5+12,4*0,4+7,3*0,6+10,8*0,75+29,0*0,9)*1,0</t>
  </si>
  <si>
    <t>"v komunikaci v areálu" (6,1*0,4+24,2*0,3+38,8*0,4)*1,0</t>
  </si>
  <si>
    <t>"v komunikaci III. tř." 7,1*1,1*0,5</t>
  </si>
  <si>
    <t>"křížení plynovodu - viz. D.1.2.20." 2*3,0*1,1*1,5</t>
  </si>
  <si>
    <t>"křížení sdělov. vedení - viz. D.1.2.20." 2*3,0*1,1*1,0</t>
  </si>
  <si>
    <t>"křížení elektr. vedení - viz. D.1.1.20." 4*3,0*1,1*1,0</t>
  </si>
  <si>
    <t>-1869047642</t>
  </si>
  <si>
    <t>"křížení vodovodu - viz. D.1.2.20." 1,0*1,1*(0,7*2+1,5)</t>
  </si>
  <si>
    <t>"křížení dešťové kanalizace (zahrnuje rovněž výkop pod plotem) - viz. D.1.2.20." 1,1*1,6*0,9</t>
  </si>
  <si>
    <t>"křížení splaškové kanalizace - viz. D.1.2.20." 1,1*1,6*(0,5*3+0,7*2+0,8+0,6*2)</t>
  </si>
  <si>
    <t>"křížení elektr. vedení - viz. D.1.2.20." 4*3,0*1,1*1,0</t>
  </si>
  <si>
    <t>-933174177</t>
  </si>
  <si>
    <t>"ve volném terénu" (11,0*0,6+35,9*0,5+13,9*0,7+12,6*0,6+21,9*0,7+12,4*0,6+7,3*0,8+10,8*0,95+29,0*1,1)*2</t>
  </si>
  <si>
    <t>"v komunikaci v areálu" (6,1*0,84+24,2*0,74+38,8*0,84)*2</t>
  </si>
  <si>
    <t>"v komunikaci III. tř." 7,1*0,94*2</t>
  </si>
  <si>
    <t>"křížení plynovodu - viz. D.1.2.20." 2*3,0*1,5*2</t>
  </si>
  <si>
    <t>"křížení sdělov. vedení - viz. D.1.2.20." 2*3,0*1,0*2</t>
  </si>
  <si>
    <t>"křížení elektr. vedení - viz. D.1.1.20." 4*3,0*1,0*2</t>
  </si>
  <si>
    <t>10047253</t>
  </si>
  <si>
    <t>502175296</t>
  </si>
  <si>
    <t>"přebytečná zemina" 140,5-(33,3-(1,85+0,53))</t>
  </si>
  <si>
    <t>255173292</t>
  </si>
  <si>
    <t>-1736077896</t>
  </si>
  <si>
    <t>"přebytečná zemina" 109,6*1,8</t>
  </si>
  <si>
    <t>1417529882</t>
  </si>
  <si>
    <t>"přebytečná zemina" 109,6</t>
  </si>
  <si>
    <t>1199443973</t>
  </si>
  <si>
    <t>"rozvody ve volném terénu" (13,9*0,1+21,9*0,1+7,3*0,2+10,8*0,35+29,0*0,5)*1,0</t>
  </si>
  <si>
    <t>"křížení plynovodu v terénu - viz. D.1.2.20." 3,0*1,1*0,8</t>
  </si>
  <si>
    <t>"křížení plynovodu v komunikaci - viz. D.1.2.20. (ŠD)" 3,0*1,1*0,56</t>
  </si>
  <si>
    <t>"křížení sdělov. vedení v terénu - viz. D.1.2.20." 3,0*1,1*0,3</t>
  </si>
  <si>
    <t>"křížení sdělov. vedení v komunikaci - viz. D.1.2.20. (ŠD)" 3,0*1,1*0,16</t>
  </si>
  <si>
    <t>"křížení elektr. vedení - viz. D.1.1.20." 4*3,0*1,1*0,3</t>
  </si>
  <si>
    <t>58344197</t>
  </si>
  <si>
    <t>štěrkodrť frakce 0/63</t>
  </si>
  <si>
    <t>-1556725441</t>
  </si>
  <si>
    <t>"křížení plynovodu v komunikaci - viz. D.1.2.11. (ŠD)" 1,85*1,7*1,01</t>
  </si>
  <si>
    <t>"křížení sdělov. vedení v komunikaci - viz. D.1.2.11. (ŠD)" 0,53*1,7*1,01</t>
  </si>
  <si>
    <t>2018182644</t>
  </si>
  <si>
    <t>"ve volném terénu" (35,9*0,2+118,9*0,3)*1,0</t>
  </si>
  <si>
    <t>"v komunikaci v areálu" (6,1*0,3+24,2*0,2+38,8*0,3)*1,0</t>
  </si>
  <si>
    <t>"v komunikaci III. tř." 7,1*1,1*0,4</t>
  </si>
  <si>
    <t>-1341633691</t>
  </si>
  <si>
    <t>64,3*1,67*1,01</t>
  </si>
  <si>
    <t>1287826362</t>
  </si>
  <si>
    <t>1409459250</t>
  </si>
  <si>
    <t>-10865052</t>
  </si>
  <si>
    <t>154,8*0,02*1,03</t>
  </si>
  <si>
    <t>831487832</t>
  </si>
  <si>
    <t>"ve volném terénu" 154,8*1,0*0,1</t>
  </si>
  <si>
    <t>"v komunikaci v areálu" 69,1*1,0*0,1</t>
  </si>
  <si>
    <t>"v komunikaci III. tř." 7,1*1,1*0,1</t>
  </si>
  <si>
    <t>564861111</t>
  </si>
  <si>
    <t>Podklad ze štěrkodrtě ŠD tl 200 mm</t>
  </si>
  <si>
    <t>-424586041</t>
  </si>
  <si>
    <t>Podklad ze štěrkodrti ŠD s rozprostřením a zhutněním, po zhutnění tl. 200 mm</t>
  </si>
  <si>
    <t>https://podminky.urs.cz/item/CS_URS_2021_02/564861111</t>
  </si>
  <si>
    <t>565155101</t>
  </si>
  <si>
    <t>Asfaltový beton vrstva podkladní ACP 16+ (obalované kamenivo OKS) tl 70 mm š do 1,5 m</t>
  </si>
  <si>
    <t>853961210</t>
  </si>
  <si>
    <t>Asfaltový beton vrstva podkladní ACP 16+ (obalované kamenivo střednězrnné - OKS) s rozprostřením a zhutněním v pruhu šířky do 1,5 m, po zhutnění tl. 70 mm</t>
  </si>
  <si>
    <t>https://podminky.urs.cz/item/CS_URS_2021_02/565155101</t>
  </si>
  <si>
    <t>567122112</t>
  </si>
  <si>
    <t>Podklad ze směsi stmelené cementem SC C 8/10 (KSC I) tl 130 mm</t>
  </si>
  <si>
    <t>1548940153</t>
  </si>
  <si>
    <t>Podklad ze směsi stmelené cementem SC bez dilatačních spár, s rozprostřením a zhutněním SC C 8/10 (KSC I), po zhutnění tl. 130 mm</t>
  </si>
  <si>
    <t>https://podminky.urs.cz/item/CS_URS_2021_02/567122112</t>
  </si>
  <si>
    <t>573111112</t>
  </si>
  <si>
    <t>Postřik živičný infiltrační s posypem z asfaltu množství 1 kg/m2</t>
  </si>
  <si>
    <t>242718030</t>
  </si>
  <si>
    <t>Postřik infiltrační PI z asfaltu silničního s posypem kamenivem, v množství 1,00 kg/m2</t>
  </si>
  <si>
    <t>https://podminky.urs.cz/item/CS_URS_2021_02/573111112</t>
  </si>
  <si>
    <t>573211107</t>
  </si>
  <si>
    <t>Postřik živičný spojovací z asfaltu v množství 0,30 kg/m2</t>
  </si>
  <si>
    <t>-993257459</t>
  </si>
  <si>
    <t>Postřik spojovací PS bez posypu kamenivem z asfaltu silničního, v množství 0,30 kg/m2</t>
  </si>
  <si>
    <t>https://podminky.urs.cz/item/CS_URS_2021_02/573211107</t>
  </si>
  <si>
    <t>577134211</t>
  </si>
  <si>
    <t>Asfaltový beton vrstva obrusná ACO 11 (ABS) tř. II tl 40 mm š do 3 m z nemodifikovaného asfaltu</t>
  </si>
  <si>
    <t>-1634247144</t>
  </si>
  <si>
    <t>Asfaltový beton vrstva obrusná ACO 11 (ABS) s rozprostřením a se zhutněním z nemodifikovaného asfaltu v pruhu šířky do 3 m tř. II, po zhutnění tl. 40 mm</t>
  </si>
  <si>
    <t>https://podminky.urs.cz/item/CS_URS_2021_02/577134211</t>
  </si>
  <si>
    <t>599142111</t>
  </si>
  <si>
    <t>Úprava zálivky dilatačních nebo pracovních spár v cementobetonovém krytu hl do 40 mm š přes 20 do 40 mm</t>
  </si>
  <si>
    <t>-522562309</t>
  </si>
  <si>
    <t>Úprava zálivky dilatačních nebo pracovních spár v cementobetonovém krytu, hloubky do 40 mm, šířky přes 20 do 40 mm</t>
  </si>
  <si>
    <t>https://podminky.urs.cz/item/CS_URS_2021_02/599142111</t>
  </si>
  <si>
    <t>"viz. podélný profil D.1.2.20." 7,1+6,1+24,2+38,8</t>
  </si>
  <si>
    <t>-1422332855</t>
  </si>
  <si>
    <t>"hlavní rozvod - viz. Kladečské schéma D.1.2.22." 231,0</t>
  </si>
  <si>
    <t>1448547266</t>
  </si>
  <si>
    <t>231*1,015</t>
  </si>
  <si>
    <t>-1188349784</t>
  </si>
  <si>
    <t>"viz. Kladečské schéma D.1.2.22." 2,0</t>
  </si>
  <si>
    <t>-427235321</t>
  </si>
  <si>
    <t>-1198037849</t>
  </si>
  <si>
    <t>1991649486</t>
  </si>
  <si>
    <t>-1594923286</t>
  </si>
  <si>
    <t>-854921654</t>
  </si>
  <si>
    <t>-1120824815</t>
  </si>
  <si>
    <t>899721111</t>
  </si>
  <si>
    <t>Signalizační vodič DN do 150 mm na potrubí</t>
  </si>
  <si>
    <t>-1931791109</t>
  </si>
  <si>
    <t>Signalizační vodič na potrubí DN do 150 mm</t>
  </si>
  <si>
    <t>https://podminky.urs.cz/item/CS_URS_2021_02/899721111</t>
  </si>
  <si>
    <t>-1810113331</t>
  </si>
  <si>
    <t>-1682326448</t>
  </si>
  <si>
    <t>"křížení elektr. vedení - viz. D.1.2.20." 4*3,0</t>
  </si>
  <si>
    <t>919735111</t>
  </si>
  <si>
    <t>Řezání stávajícího živičného krytu hl do 50 mm</t>
  </si>
  <si>
    <t>-2137095636</t>
  </si>
  <si>
    <t>Řezání stávajícího živičného krytu nebo podkladu hloubky do 50 mm</t>
  </si>
  <si>
    <t>https://podminky.urs.cz/item/CS_URS_2021_02/919735111</t>
  </si>
  <si>
    <t>"viz. podélný profil D.1.1.20." 7,1+6,1+24,2+38,8</t>
  </si>
  <si>
    <t>997221551</t>
  </si>
  <si>
    <t>Vodorovná doprava suti ze sypkých materiálů do 1 km</t>
  </si>
  <si>
    <t>141771834</t>
  </si>
  <si>
    <t>Vodorovná doprava suti bez naložení, ale se složením a s hrubým urovnáním ze sypkých materiálů, na vzdálenost do 1 km</t>
  </si>
  <si>
    <t>https://podminky.urs.cz/item/CS_URS_2021_02/997221551</t>
  </si>
  <si>
    <t>"z komunikace" 78,282</t>
  </si>
  <si>
    <t>997221559</t>
  </si>
  <si>
    <t>Příplatek ZKD 1 km u vodorovné dopravy suti ze sypkých materiálů</t>
  </si>
  <si>
    <t>1838999265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</si>
  <si>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</si>
  <si>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</si>
  <si>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6*78,282</t>
  </si>
  <si>
    <t>997221615</t>
  </si>
  <si>
    <t>-731524020</t>
  </si>
  <si>
    <t>https://podminky.urs.cz/item/CS_URS_2021_02/997221615</t>
  </si>
  <si>
    <t>"z komunikace SC podklad" 27,303</t>
  </si>
  <si>
    <t>997221645</t>
  </si>
  <si>
    <t>Poplatek za uložení na skládce (skládkovné) odpadu asfaltového bez dehtu kód odpadu 17 03 02</t>
  </si>
  <si>
    <t>-301424687</t>
  </si>
  <si>
    <t>Poplatek za uložení stavebního odpadu na skládce (skládkovné) asfaltového bez obsahu dehtu zatříděného do Katalogu odpadů pod kódem 17 03 02</t>
  </si>
  <si>
    <t>https://podminky.urs.cz/item/CS_URS_2021_02/997221645</t>
  </si>
  <si>
    <t>"z komunikace" 19,263+8,382</t>
  </si>
  <si>
    <t>997221655</t>
  </si>
  <si>
    <t>1207455973</t>
  </si>
  <si>
    <t>https://podminky.urs.cz/item/CS_URS_2021_02/997221655</t>
  </si>
  <si>
    <t>"podkladní kamenivo z komunikace" 23,333</t>
  </si>
  <si>
    <t>998225111</t>
  </si>
  <si>
    <t>Přesun hmot pro pozemní komunikace s krytem z kamene, monolitickým betonovým nebo živičným</t>
  </si>
  <si>
    <t>224959138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</si>
  <si>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</si>
  <si>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</si>
  <si>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-55789524</t>
  </si>
  <si>
    <t>249,286-91,228</t>
  </si>
  <si>
    <t>F SO-06 02 SM NZP - Elektroinstalace (samostatná příloha)</t>
  </si>
  <si>
    <t>Elektroinstalace - samostatná příloha: F SO 06 02 SM VV NZP.xls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</si>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</sst>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51201" TargetMode="External"/><Relationship Id="rId13" Type="http://schemas.openxmlformats.org/officeDocument/2006/relationships/hyperlink" Target="https://podminky.urs.cz/item/CS_URS_2021_02/274313911" TargetMode="External"/><Relationship Id="rId18" Type="http://schemas.openxmlformats.org/officeDocument/2006/relationships/hyperlink" Target="https://podminky.urs.cz/item/CS_URS_2021_02/452353101" TargetMode="External"/><Relationship Id="rId26" Type="http://schemas.openxmlformats.org/officeDocument/2006/relationships/drawing" Target="../drawings/drawing10.xml"/><Relationship Id="rId3" Type="http://schemas.openxmlformats.org/officeDocument/2006/relationships/hyperlink" Target="https://podminky.urs.cz/item/CS_URS_2021_02/132251104" TargetMode="External"/><Relationship Id="rId21" Type="http://schemas.openxmlformats.org/officeDocument/2006/relationships/hyperlink" Target="https://podminky.urs.cz/item/CS_URS_2021_02/891211112" TargetMode="External"/><Relationship Id="rId7" Type="http://schemas.openxmlformats.org/officeDocument/2006/relationships/hyperlink" Target="https://podminky.urs.cz/item/CS_URS_2021_02/171201221" TargetMode="External"/><Relationship Id="rId12" Type="http://schemas.openxmlformats.org/officeDocument/2006/relationships/hyperlink" Target="https://podminky.urs.cz/item/CS_URS_2021_02/181411131" TargetMode="External"/><Relationship Id="rId17" Type="http://schemas.openxmlformats.org/officeDocument/2006/relationships/hyperlink" Target="https://podminky.urs.cz/item/CS_URS_2021_02/452313151" TargetMode="External"/><Relationship Id="rId25" Type="http://schemas.openxmlformats.org/officeDocument/2006/relationships/hyperlink" Target="https://podminky.urs.cz/item/CS_URS_2021_02/998276101" TargetMode="External"/><Relationship Id="rId2" Type="http://schemas.openxmlformats.org/officeDocument/2006/relationships/hyperlink" Target="https://podminky.urs.cz/item/CS_URS_2021_02/131251100" TargetMode="External"/><Relationship Id="rId16" Type="http://schemas.openxmlformats.org/officeDocument/2006/relationships/hyperlink" Target="https://podminky.urs.cz/item/CS_URS_2021_02/451573111" TargetMode="External"/><Relationship Id="rId20" Type="http://schemas.openxmlformats.org/officeDocument/2006/relationships/hyperlink" Target="https://podminky.urs.cz/item/CS_URS_2021_02/877211212" TargetMode="External"/><Relationship Id="rId1" Type="http://schemas.openxmlformats.org/officeDocument/2006/relationships/hyperlink" Target="https://podminky.urs.cz/item/CS_URS_2021_02/121151113" TargetMode="External"/><Relationship Id="rId6" Type="http://schemas.openxmlformats.org/officeDocument/2006/relationships/hyperlink" Target="https://podminky.urs.cz/item/CS_URS_2021_02/167151111" TargetMode="External"/><Relationship Id="rId11" Type="http://schemas.openxmlformats.org/officeDocument/2006/relationships/hyperlink" Target="https://podminky.urs.cz/item/CS_URS_2021_02/181351103" TargetMode="External"/><Relationship Id="rId24" Type="http://schemas.openxmlformats.org/officeDocument/2006/relationships/hyperlink" Target="https://podminky.urs.cz/item/CS_URS_2021_02/899722113" TargetMode="External"/><Relationship Id="rId5" Type="http://schemas.openxmlformats.org/officeDocument/2006/relationships/hyperlink" Target="https://podminky.urs.cz/item/CS_URS_2021_02/162751114" TargetMode="External"/><Relationship Id="rId15" Type="http://schemas.openxmlformats.org/officeDocument/2006/relationships/hyperlink" Target="https://podminky.urs.cz/item/CS_URS_2021_02/274351122" TargetMode="External"/><Relationship Id="rId23" Type="http://schemas.openxmlformats.org/officeDocument/2006/relationships/hyperlink" Target="https://podminky.urs.cz/item/CS_URS_2021_02/899121102" TargetMode="External"/><Relationship Id="rId10" Type="http://schemas.openxmlformats.org/officeDocument/2006/relationships/hyperlink" Target="https://podminky.urs.cz/item/CS_URS_2021_02/175151101" TargetMode="External"/><Relationship Id="rId19" Type="http://schemas.openxmlformats.org/officeDocument/2006/relationships/hyperlink" Target="https://podminky.urs.cz/item/CS_URS_2021_02/871211141" TargetMode="External"/><Relationship Id="rId4" Type="http://schemas.openxmlformats.org/officeDocument/2006/relationships/hyperlink" Target="https://podminky.urs.cz/item/CS_URS_2021_02/139001101" TargetMode="External"/><Relationship Id="rId9" Type="http://schemas.openxmlformats.org/officeDocument/2006/relationships/hyperlink" Target="https://podminky.urs.cz/item/CS_URS_2021_02/174151101" TargetMode="External"/><Relationship Id="rId14" Type="http://schemas.openxmlformats.org/officeDocument/2006/relationships/hyperlink" Target="https://podminky.urs.cz/item/CS_URS_2021_02/274351121" TargetMode="External"/><Relationship Id="rId22" Type="http://schemas.openxmlformats.org/officeDocument/2006/relationships/hyperlink" Target="https://podminky.urs.cz/item/CS_URS_2021_02/89121511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21151113" TargetMode="External"/><Relationship Id="rId13" Type="http://schemas.openxmlformats.org/officeDocument/2006/relationships/hyperlink" Target="https://podminky.urs.cz/item/CS_URS_2021_02/162751114" TargetMode="External"/><Relationship Id="rId18" Type="http://schemas.openxmlformats.org/officeDocument/2006/relationships/hyperlink" Target="https://podminky.urs.cz/item/CS_URS_2021_02/175151101" TargetMode="External"/><Relationship Id="rId26" Type="http://schemas.openxmlformats.org/officeDocument/2006/relationships/hyperlink" Target="https://podminky.urs.cz/item/CS_URS_2021_02/573211107" TargetMode="External"/><Relationship Id="rId39" Type="http://schemas.openxmlformats.org/officeDocument/2006/relationships/hyperlink" Target="https://podminky.urs.cz/item/CS_URS_2021_02/997221645" TargetMode="External"/><Relationship Id="rId3" Type="http://schemas.openxmlformats.org/officeDocument/2006/relationships/hyperlink" Target="https://podminky.urs.cz/item/CS_URS_2021_02/113107342" TargetMode="External"/><Relationship Id="rId21" Type="http://schemas.openxmlformats.org/officeDocument/2006/relationships/hyperlink" Target="https://podminky.urs.cz/item/CS_URS_2021_02/451573111" TargetMode="External"/><Relationship Id="rId34" Type="http://schemas.openxmlformats.org/officeDocument/2006/relationships/hyperlink" Target="https://podminky.urs.cz/item/CS_URS_2021_02/899722113" TargetMode="External"/><Relationship Id="rId42" Type="http://schemas.openxmlformats.org/officeDocument/2006/relationships/hyperlink" Target="https://podminky.urs.cz/item/CS_URS_2021_02/998276101" TargetMode="External"/><Relationship Id="rId7" Type="http://schemas.openxmlformats.org/officeDocument/2006/relationships/hyperlink" Target="https://podminky.urs.cz/item/CS_URS_2021_02/119001421" TargetMode="External"/><Relationship Id="rId12" Type="http://schemas.openxmlformats.org/officeDocument/2006/relationships/hyperlink" Target="https://podminky.urs.cz/item/CS_URS_2021_02/151101111" TargetMode="External"/><Relationship Id="rId17" Type="http://schemas.openxmlformats.org/officeDocument/2006/relationships/hyperlink" Target="https://podminky.urs.cz/item/CS_URS_2021_02/174151101" TargetMode="External"/><Relationship Id="rId25" Type="http://schemas.openxmlformats.org/officeDocument/2006/relationships/hyperlink" Target="https://podminky.urs.cz/item/CS_URS_2021_02/573111112" TargetMode="External"/><Relationship Id="rId33" Type="http://schemas.openxmlformats.org/officeDocument/2006/relationships/hyperlink" Target="https://podminky.urs.cz/item/CS_URS_2021_02/899721111" TargetMode="External"/><Relationship Id="rId38" Type="http://schemas.openxmlformats.org/officeDocument/2006/relationships/hyperlink" Target="https://podminky.urs.cz/item/CS_URS_2021_02/997221615" TargetMode="External"/><Relationship Id="rId2" Type="http://schemas.openxmlformats.org/officeDocument/2006/relationships/hyperlink" Target="https://podminky.urs.cz/item/CS_URS_2021_02/113107331" TargetMode="External"/><Relationship Id="rId16" Type="http://schemas.openxmlformats.org/officeDocument/2006/relationships/hyperlink" Target="https://podminky.urs.cz/item/CS_URS_2021_02/171251201" TargetMode="External"/><Relationship Id="rId20" Type="http://schemas.openxmlformats.org/officeDocument/2006/relationships/hyperlink" Target="https://podminky.urs.cz/item/CS_URS_2021_02/181411131" TargetMode="External"/><Relationship Id="rId29" Type="http://schemas.openxmlformats.org/officeDocument/2006/relationships/hyperlink" Target="https://podminky.urs.cz/item/CS_URS_2021_02/871211141" TargetMode="External"/><Relationship Id="rId41" Type="http://schemas.openxmlformats.org/officeDocument/2006/relationships/hyperlink" Target="https://podminky.urs.cz/item/CS_URS_2021_02/998225111" TargetMode="External"/><Relationship Id="rId1" Type="http://schemas.openxmlformats.org/officeDocument/2006/relationships/hyperlink" Target="https://podminky.urs.cz/item/CS_URS_2021_02/113107322" TargetMode="External"/><Relationship Id="rId6" Type="http://schemas.openxmlformats.org/officeDocument/2006/relationships/hyperlink" Target="https://podminky.urs.cz/item/CS_URS_2021_02/119001412" TargetMode="External"/><Relationship Id="rId11" Type="http://schemas.openxmlformats.org/officeDocument/2006/relationships/hyperlink" Target="https://podminky.urs.cz/item/CS_URS_2021_02/151101101" TargetMode="External"/><Relationship Id="rId24" Type="http://schemas.openxmlformats.org/officeDocument/2006/relationships/hyperlink" Target="https://podminky.urs.cz/item/CS_URS_2021_02/567122112" TargetMode="External"/><Relationship Id="rId32" Type="http://schemas.openxmlformats.org/officeDocument/2006/relationships/hyperlink" Target="https://podminky.urs.cz/item/CS_URS_2021_02/899121102" TargetMode="External"/><Relationship Id="rId37" Type="http://schemas.openxmlformats.org/officeDocument/2006/relationships/hyperlink" Target="https://podminky.urs.cz/item/CS_URS_2021_02/997221559" TargetMode="External"/><Relationship Id="rId40" Type="http://schemas.openxmlformats.org/officeDocument/2006/relationships/hyperlink" Target="https://podminky.urs.cz/item/CS_URS_2021_02/997221655" TargetMode="External"/><Relationship Id="rId5" Type="http://schemas.openxmlformats.org/officeDocument/2006/relationships/hyperlink" Target="https://podminky.urs.cz/item/CS_URS_2021_02/119001405" TargetMode="External"/><Relationship Id="rId15" Type="http://schemas.openxmlformats.org/officeDocument/2006/relationships/hyperlink" Target="https://podminky.urs.cz/item/CS_URS_2021_02/171201221" TargetMode="External"/><Relationship Id="rId23" Type="http://schemas.openxmlformats.org/officeDocument/2006/relationships/hyperlink" Target="https://podminky.urs.cz/item/CS_URS_2021_02/565155101" TargetMode="External"/><Relationship Id="rId28" Type="http://schemas.openxmlformats.org/officeDocument/2006/relationships/hyperlink" Target="https://podminky.urs.cz/item/CS_URS_2021_02/599142111" TargetMode="External"/><Relationship Id="rId36" Type="http://schemas.openxmlformats.org/officeDocument/2006/relationships/hyperlink" Target="https://podminky.urs.cz/item/CS_URS_2021_02/997221551" TargetMode="External"/><Relationship Id="rId10" Type="http://schemas.openxmlformats.org/officeDocument/2006/relationships/hyperlink" Target="https://podminky.urs.cz/item/CS_URS_2021_02/139001101" TargetMode="External"/><Relationship Id="rId19" Type="http://schemas.openxmlformats.org/officeDocument/2006/relationships/hyperlink" Target="https://podminky.urs.cz/item/CS_URS_2021_02/181351103" TargetMode="External"/><Relationship Id="rId31" Type="http://schemas.openxmlformats.org/officeDocument/2006/relationships/hyperlink" Target="https://podminky.urs.cz/item/CS_URS_2021_02/891211112" TargetMode="External"/><Relationship Id="rId4" Type="http://schemas.openxmlformats.org/officeDocument/2006/relationships/hyperlink" Target="https://podminky.urs.cz/item/CS_URS_2021_02/113154122" TargetMode="External"/><Relationship Id="rId9" Type="http://schemas.openxmlformats.org/officeDocument/2006/relationships/hyperlink" Target="https://podminky.urs.cz/item/CS_URS_2021_02/132254204" TargetMode="External"/><Relationship Id="rId14" Type="http://schemas.openxmlformats.org/officeDocument/2006/relationships/hyperlink" Target="https://podminky.urs.cz/item/CS_URS_2021_02/167151111" TargetMode="External"/><Relationship Id="rId22" Type="http://schemas.openxmlformats.org/officeDocument/2006/relationships/hyperlink" Target="https://podminky.urs.cz/item/CS_URS_2021_02/564861111" TargetMode="External"/><Relationship Id="rId27" Type="http://schemas.openxmlformats.org/officeDocument/2006/relationships/hyperlink" Target="https://podminky.urs.cz/item/CS_URS_2021_02/577134211" TargetMode="External"/><Relationship Id="rId30" Type="http://schemas.openxmlformats.org/officeDocument/2006/relationships/hyperlink" Target="https://podminky.urs.cz/item/CS_URS_2021_02/877211212" TargetMode="External"/><Relationship Id="rId35" Type="http://schemas.openxmlformats.org/officeDocument/2006/relationships/hyperlink" Target="https://podminky.urs.cz/item/CS_URS_2021_02/919735111" TargetMode="External"/><Relationship Id="rId43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51101111" TargetMode="External"/><Relationship Id="rId18" Type="http://schemas.openxmlformats.org/officeDocument/2006/relationships/hyperlink" Target="https://podminky.urs.cz/item/CS_URS_2021_02/151101311" TargetMode="External"/><Relationship Id="rId26" Type="http://schemas.openxmlformats.org/officeDocument/2006/relationships/hyperlink" Target="https://podminky.urs.cz/item/CS_URS_2021_02/181411131" TargetMode="External"/><Relationship Id="rId39" Type="http://schemas.openxmlformats.org/officeDocument/2006/relationships/hyperlink" Target="https://podminky.urs.cz/item/CS_URS_2021_02/871375221" TargetMode="External"/><Relationship Id="rId21" Type="http://schemas.openxmlformats.org/officeDocument/2006/relationships/hyperlink" Target="https://podminky.urs.cz/item/CS_URS_2021_02/171201221" TargetMode="External"/><Relationship Id="rId34" Type="http://schemas.openxmlformats.org/officeDocument/2006/relationships/hyperlink" Target="https://podminky.urs.cz/item/CS_URS_2021_02/451573111" TargetMode="External"/><Relationship Id="rId42" Type="http://schemas.openxmlformats.org/officeDocument/2006/relationships/hyperlink" Target="https://podminky.urs.cz/item/CS_URS_2021_02/894118001" TargetMode="External"/><Relationship Id="rId47" Type="http://schemas.openxmlformats.org/officeDocument/2006/relationships/hyperlink" Target="https://podminky.urs.cz/item/CS_URS_2021_02/971052331" TargetMode="External"/><Relationship Id="rId50" Type="http://schemas.openxmlformats.org/officeDocument/2006/relationships/hyperlink" Target="https://podminky.urs.cz/item/CS_URS_2021_02/997013509" TargetMode="External"/><Relationship Id="rId55" Type="http://schemas.openxmlformats.org/officeDocument/2006/relationships/hyperlink" Target="https://podminky.urs.cz/item/CS_URS_2021_02/767995115" TargetMode="External"/><Relationship Id="rId7" Type="http://schemas.openxmlformats.org/officeDocument/2006/relationships/hyperlink" Target="https://podminky.urs.cz/item/CS_URS_2021_02/132254201" TargetMode="External"/><Relationship Id="rId12" Type="http://schemas.openxmlformats.org/officeDocument/2006/relationships/hyperlink" Target="https://podminky.urs.cz/item/CS_URS_2021_02/151101102" TargetMode="External"/><Relationship Id="rId17" Type="http://schemas.openxmlformats.org/officeDocument/2006/relationships/hyperlink" Target="https://podminky.urs.cz/item/CS_URS_2021_02/151101301" TargetMode="External"/><Relationship Id="rId25" Type="http://schemas.openxmlformats.org/officeDocument/2006/relationships/hyperlink" Target="https://podminky.urs.cz/item/CS_URS_2021_02/181351003" TargetMode="External"/><Relationship Id="rId33" Type="http://schemas.openxmlformats.org/officeDocument/2006/relationships/hyperlink" Target="https://podminky.urs.cz/item/CS_URS_2021_02/274362021" TargetMode="External"/><Relationship Id="rId38" Type="http://schemas.openxmlformats.org/officeDocument/2006/relationships/hyperlink" Target="https://podminky.urs.cz/item/CS_URS_2021_02/810391811" TargetMode="External"/><Relationship Id="rId46" Type="http://schemas.openxmlformats.org/officeDocument/2006/relationships/hyperlink" Target="https://podminky.urs.cz/item/CS_URS_2021_02/934956124" TargetMode="External"/><Relationship Id="rId2" Type="http://schemas.openxmlformats.org/officeDocument/2006/relationships/hyperlink" Target="https://podminky.urs.cz/item/CS_URS_2021_02/119001412" TargetMode="External"/><Relationship Id="rId16" Type="http://schemas.openxmlformats.org/officeDocument/2006/relationships/hyperlink" Target="https://podminky.urs.cz/item/CS_URS_2021_02/151101211" TargetMode="External"/><Relationship Id="rId20" Type="http://schemas.openxmlformats.org/officeDocument/2006/relationships/hyperlink" Target="https://podminky.urs.cz/item/CS_URS_2021_02/167151101" TargetMode="External"/><Relationship Id="rId29" Type="http://schemas.openxmlformats.org/officeDocument/2006/relationships/hyperlink" Target="https://podminky.urs.cz/item/CS_URS_2021_02/273351122" TargetMode="External"/><Relationship Id="rId41" Type="http://schemas.openxmlformats.org/officeDocument/2006/relationships/hyperlink" Target="https://podminky.urs.cz/item/CS_URS_2021_02/891371112" TargetMode="External"/><Relationship Id="rId54" Type="http://schemas.openxmlformats.org/officeDocument/2006/relationships/hyperlink" Target="https://podminky.urs.cz/item/CS_URS_2021_02/767995114" TargetMode="External"/><Relationship Id="rId1" Type="http://schemas.openxmlformats.org/officeDocument/2006/relationships/hyperlink" Target="https://podminky.urs.cz/item/CS_URS_2021_02/119001405" TargetMode="External"/><Relationship Id="rId6" Type="http://schemas.openxmlformats.org/officeDocument/2006/relationships/hyperlink" Target="https://podminky.urs.cz/item/CS_URS_2021_02/131251202" TargetMode="External"/><Relationship Id="rId11" Type="http://schemas.openxmlformats.org/officeDocument/2006/relationships/hyperlink" Target="https://podminky.urs.cz/item/CS_URS_2021_02/151101101" TargetMode="External"/><Relationship Id="rId24" Type="http://schemas.openxmlformats.org/officeDocument/2006/relationships/hyperlink" Target="https://podminky.urs.cz/item/CS_URS_2021_02/175151101" TargetMode="External"/><Relationship Id="rId32" Type="http://schemas.openxmlformats.org/officeDocument/2006/relationships/hyperlink" Target="https://podminky.urs.cz/item/CS_URS_2021_02/274351122" TargetMode="External"/><Relationship Id="rId37" Type="http://schemas.openxmlformats.org/officeDocument/2006/relationships/hyperlink" Target="https://podminky.urs.cz/item/CS_URS_2021_02/452368211" TargetMode="External"/><Relationship Id="rId40" Type="http://schemas.openxmlformats.org/officeDocument/2006/relationships/hyperlink" Target="https://podminky.urs.cz/item/CS_URS_2021_02/877375211" TargetMode="External"/><Relationship Id="rId45" Type="http://schemas.openxmlformats.org/officeDocument/2006/relationships/hyperlink" Target="https://podminky.urs.cz/item/CS_URS_2021_02/899103112" TargetMode="External"/><Relationship Id="rId53" Type="http://schemas.openxmlformats.org/officeDocument/2006/relationships/hyperlink" Target="https://podminky.urs.cz/item/CS_URS_2021_02/767995111" TargetMode="External"/><Relationship Id="rId5" Type="http://schemas.openxmlformats.org/officeDocument/2006/relationships/hyperlink" Target="https://podminky.urs.cz/item/CS_URS_2021_02/131251100" TargetMode="External"/><Relationship Id="rId15" Type="http://schemas.openxmlformats.org/officeDocument/2006/relationships/hyperlink" Target="https://podminky.urs.cz/item/CS_URS_2021_02/151101201" TargetMode="External"/><Relationship Id="rId23" Type="http://schemas.openxmlformats.org/officeDocument/2006/relationships/hyperlink" Target="https://podminky.urs.cz/item/CS_URS_2021_02/174151101" TargetMode="External"/><Relationship Id="rId28" Type="http://schemas.openxmlformats.org/officeDocument/2006/relationships/hyperlink" Target="https://podminky.urs.cz/item/CS_URS_2021_02/273351121" TargetMode="External"/><Relationship Id="rId36" Type="http://schemas.openxmlformats.org/officeDocument/2006/relationships/hyperlink" Target="https://podminky.urs.cz/item/CS_URS_2021_02/452351101" TargetMode="External"/><Relationship Id="rId49" Type="http://schemas.openxmlformats.org/officeDocument/2006/relationships/hyperlink" Target="https://podminky.urs.cz/item/CS_URS_2021_02/997013501" TargetMode="External"/><Relationship Id="rId57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2/139001101" TargetMode="External"/><Relationship Id="rId19" Type="http://schemas.openxmlformats.org/officeDocument/2006/relationships/hyperlink" Target="https://podminky.urs.cz/item/CS_URS_2021_02/162751114" TargetMode="External"/><Relationship Id="rId31" Type="http://schemas.openxmlformats.org/officeDocument/2006/relationships/hyperlink" Target="https://podminky.urs.cz/item/CS_URS_2021_02/274351121" TargetMode="External"/><Relationship Id="rId44" Type="http://schemas.openxmlformats.org/officeDocument/2006/relationships/hyperlink" Target="https://podminky.urs.cz/item/CS_URS_2021_02/899623171" TargetMode="External"/><Relationship Id="rId52" Type="http://schemas.openxmlformats.org/officeDocument/2006/relationships/hyperlink" Target="https://podminky.urs.cz/item/CS_URS_2021_02/998276101" TargetMode="External"/><Relationship Id="rId4" Type="http://schemas.openxmlformats.org/officeDocument/2006/relationships/hyperlink" Target="https://podminky.urs.cz/item/CS_URS_2021_02/121151103" TargetMode="External"/><Relationship Id="rId9" Type="http://schemas.openxmlformats.org/officeDocument/2006/relationships/hyperlink" Target="https://podminky.urs.cz/item/CS_URS_2021_02/132254203" TargetMode="External"/><Relationship Id="rId14" Type="http://schemas.openxmlformats.org/officeDocument/2006/relationships/hyperlink" Target="https://podminky.urs.cz/item/CS_URS_2021_02/151101112" TargetMode="External"/><Relationship Id="rId22" Type="http://schemas.openxmlformats.org/officeDocument/2006/relationships/hyperlink" Target="https://podminky.urs.cz/item/CS_URS_2021_02/171251201" TargetMode="External"/><Relationship Id="rId27" Type="http://schemas.openxmlformats.org/officeDocument/2006/relationships/hyperlink" Target="https://podminky.urs.cz/item/CS_URS_2021_02/273313911" TargetMode="External"/><Relationship Id="rId30" Type="http://schemas.openxmlformats.org/officeDocument/2006/relationships/hyperlink" Target="https://podminky.urs.cz/item/CS_URS_2021_02/274322611" TargetMode="External"/><Relationship Id="rId35" Type="http://schemas.openxmlformats.org/officeDocument/2006/relationships/hyperlink" Target="https://podminky.urs.cz/item/CS_URS_2021_02/452321171" TargetMode="External"/><Relationship Id="rId43" Type="http://schemas.openxmlformats.org/officeDocument/2006/relationships/hyperlink" Target="https://podminky.urs.cz/item/CS_URS_2021_02/894411121" TargetMode="External"/><Relationship Id="rId48" Type="http://schemas.openxmlformats.org/officeDocument/2006/relationships/hyperlink" Target="https://podminky.urs.cz/item/CS_URS_2021_02/971052341" TargetMode="External"/><Relationship Id="rId56" Type="http://schemas.openxmlformats.org/officeDocument/2006/relationships/hyperlink" Target="https://podminky.urs.cz/item/CS_URS_2021_02/998767101" TargetMode="External"/><Relationship Id="rId8" Type="http://schemas.openxmlformats.org/officeDocument/2006/relationships/hyperlink" Target="https://podminky.urs.cz/item/CS_URS_2021_02/132254202" TargetMode="External"/><Relationship Id="rId51" Type="http://schemas.openxmlformats.org/officeDocument/2006/relationships/hyperlink" Target="https://podminky.urs.cz/item/CS_URS_2021_02/997013601" TargetMode="External"/><Relationship Id="rId3" Type="http://schemas.openxmlformats.org/officeDocument/2006/relationships/hyperlink" Target="https://podminky.urs.cz/item/CS_URS_2021_02/1190014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51101312" TargetMode="External"/><Relationship Id="rId13" Type="http://schemas.openxmlformats.org/officeDocument/2006/relationships/hyperlink" Target="https://podminky.urs.cz/item/CS_URS_2021_02/171151131" TargetMode="External"/><Relationship Id="rId18" Type="http://schemas.openxmlformats.org/officeDocument/2006/relationships/hyperlink" Target="https://podminky.urs.cz/item/CS_URS_2021_02/181411131" TargetMode="External"/><Relationship Id="rId26" Type="http://schemas.openxmlformats.org/officeDocument/2006/relationships/hyperlink" Target="https://podminky.urs.cz/item/CS_URS_2021_02/273361821" TargetMode="External"/><Relationship Id="rId39" Type="http://schemas.openxmlformats.org/officeDocument/2006/relationships/hyperlink" Target="https://podminky.urs.cz/item/CS_URS_2021_02/997013602" TargetMode="External"/><Relationship Id="rId3" Type="http://schemas.openxmlformats.org/officeDocument/2006/relationships/hyperlink" Target="https://podminky.urs.cz/item/CS_URS_2021_02/131251202" TargetMode="External"/><Relationship Id="rId21" Type="http://schemas.openxmlformats.org/officeDocument/2006/relationships/hyperlink" Target="https://podminky.urs.cz/item/CS_URS_2021_02/212751136" TargetMode="External"/><Relationship Id="rId34" Type="http://schemas.openxmlformats.org/officeDocument/2006/relationships/hyperlink" Target="https://podminky.urs.cz/item/CS_URS_2021_02/899104112" TargetMode="External"/><Relationship Id="rId7" Type="http://schemas.openxmlformats.org/officeDocument/2006/relationships/hyperlink" Target="https://podminky.urs.cz/item/CS_URS_2021_02/151101302" TargetMode="External"/><Relationship Id="rId12" Type="http://schemas.openxmlformats.org/officeDocument/2006/relationships/hyperlink" Target="https://podminky.urs.cz/item/CS_URS_2021_02/167151101" TargetMode="External"/><Relationship Id="rId17" Type="http://schemas.openxmlformats.org/officeDocument/2006/relationships/hyperlink" Target="https://podminky.urs.cz/item/CS_URS_2021_02/181351113" TargetMode="External"/><Relationship Id="rId25" Type="http://schemas.openxmlformats.org/officeDocument/2006/relationships/hyperlink" Target="https://podminky.urs.cz/item/CS_URS_2021_02/273351122" TargetMode="External"/><Relationship Id="rId33" Type="http://schemas.openxmlformats.org/officeDocument/2006/relationships/hyperlink" Target="https://podminky.urs.cz/item/CS_URS_2021_02/894412411" TargetMode="External"/><Relationship Id="rId38" Type="http://schemas.openxmlformats.org/officeDocument/2006/relationships/hyperlink" Target="https://podminky.urs.cz/item/CS_URS_2021_02/997013509" TargetMode="External"/><Relationship Id="rId2" Type="http://schemas.openxmlformats.org/officeDocument/2006/relationships/hyperlink" Target="https://podminky.urs.cz/item/CS_URS_2021_02/121151123" TargetMode="External"/><Relationship Id="rId16" Type="http://schemas.openxmlformats.org/officeDocument/2006/relationships/hyperlink" Target="https://podminky.urs.cz/item/CS_URS_2021_02/174151101" TargetMode="External"/><Relationship Id="rId20" Type="http://schemas.openxmlformats.org/officeDocument/2006/relationships/hyperlink" Target="https://podminky.urs.cz/item/CS_URS_2021_02/212751106" TargetMode="External"/><Relationship Id="rId29" Type="http://schemas.openxmlformats.org/officeDocument/2006/relationships/hyperlink" Target="https://podminky.urs.cz/item/CS_URS_2021_02/452351101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115101201" TargetMode="External"/><Relationship Id="rId6" Type="http://schemas.openxmlformats.org/officeDocument/2006/relationships/hyperlink" Target="https://podminky.urs.cz/item/CS_URS_2021_02/151101212" TargetMode="External"/><Relationship Id="rId11" Type="http://schemas.openxmlformats.org/officeDocument/2006/relationships/hyperlink" Target="https://podminky.urs.cz/item/CS_URS_2021_02/162751114" TargetMode="External"/><Relationship Id="rId24" Type="http://schemas.openxmlformats.org/officeDocument/2006/relationships/hyperlink" Target="https://podminky.urs.cz/item/CS_URS_2021_02/273351121" TargetMode="External"/><Relationship Id="rId32" Type="http://schemas.openxmlformats.org/officeDocument/2006/relationships/hyperlink" Target="https://podminky.urs.cz/item/CS_URS_2021_02/894411151" TargetMode="External"/><Relationship Id="rId37" Type="http://schemas.openxmlformats.org/officeDocument/2006/relationships/hyperlink" Target="https://podminky.urs.cz/item/CS_URS_2021_02/997013501" TargetMode="External"/><Relationship Id="rId40" Type="http://schemas.openxmlformats.org/officeDocument/2006/relationships/hyperlink" Target="https://podminky.urs.cz/item/CS_URS_2021_02/998144471" TargetMode="External"/><Relationship Id="rId5" Type="http://schemas.openxmlformats.org/officeDocument/2006/relationships/hyperlink" Target="https://podminky.urs.cz/item/CS_URS_2021_02/151101202" TargetMode="External"/><Relationship Id="rId15" Type="http://schemas.openxmlformats.org/officeDocument/2006/relationships/hyperlink" Target="https://podminky.urs.cz/item/CS_URS_2021_02/171251201" TargetMode="External"/><Relationship Id="rId23" Type="http://schemas.openxmlformats.org/officeDocument/2006/relationships/hyperlink" Target="https://podminky.urs.cz/item/CS_URS_2021_02/273322611" TargetMode="External"/><Relationship Id="rId28" Type="http://schemas.openxmlformats.org/officeDocument/2006/relationships/hyperlink" Target="https://podminky.urs.cz/item/CS_URS_2021_02/452321171" TargetMode="External"/><Relationship Id="rId36" Type="http://schemas.openxmlformats.org/officeDocument/2006/relationships/hyperlink" Target="https://podminky.urs.cz/item/CS_URS_2021_02/971052431" TargetMode="External"/><Relationship Id="rId10" Type="http://schemas.openxmlformats.org/officeDocument/2006/relationships/hyperlink" Target="https://podminky.urs.cz/item/CS_URS_2021_02/151101412" TargetMode="External"/><Relationship Id="rId19" Type="http://schemas.openxmlformats.org/officeDocument/2006/relationships/hyperlink" Target="https://podminky.urs.cz/item/CS_URS_2021_02/181951112" TargetMode="External"/><Relationship Id="rId31" Type="http://schemas.openxmlformats.org/officeDocument/2006/relationships/hyperlink" Target="https://podminky.urs.cz/item/CS_URS_2021_02/894118001" TargetMode="External"/><Relationship Id="rId4" Type="http://schemas.openxmlformats.org/officeDocument/2006/relationships/hyperlink" Target="https://podminky.urs.cz/item/CS_URS_2021_02/131251204" TargetMode="External"/><Relationship Id="rId9" Type="http://schemas.openxmlformats.org/officeDocument/2006/relationships/hyperlink" Target="https://podminky.urs.cz/item/CS_URS_2021_02/151101402" TargetMode="External"/><Relationship Id="rId14" Type="http://schemas.openxmlformats.org/officeDocument/2006/relationships/hyperlink" Target="https://podminky.urs.cz/item/CS_URS_2021_02/171201221" TargetMode="External"/><Relationship Id="rId22" Type="http://schemas.openxmlformats.org/officeDocument/2006/relationships/hyperlink" Target="https://podminky.urs.cz/item/CS_URS_2021_02/213311141" TargetMode="External"/><Relationship Id="rId27" Type="http://schemas.openxmlformats.org/officeDocument/2006/relationships/hyperlink" Target="https://podminky.urs.cz/item/CS_URS_2021_02/273362021" TargetMode="External"/><Relationship Id="rId30" Type="http://schemas.openxmlformats.org/officeDocument/2006/relationships/hyperlink" Target="https://podminky.urs.cz/item/CS_URS_2021_02/452368211" TargetMode="External"/><Relationship Id="rId35" Type="http://schemas.openxmlformats.org/officeDocument/2006/relationships/hyperlink" Target="https://podminky.urs.cz/item/CS_URS_2021_02/97105223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51101311" TargetMode="External"/><Relationship Id="rId18" Type="http://schemas.openxmlformats.org/officeDocument/2006/relationships/hyperlink" Target="https://podminky.urs.cz/item/CS_URS_2021_02/171201221" TargetMode="External"/><Relationship Id="rId26" Type="http://schemas.openxmlformats.org/officeDocument/2006/relationships/hyperlink" Target="https://podminky.urs.cz/item/CS_URS_2021_02/182251101" TargetMode="External"/><Relationship Id="rId39" Type="http://schemas.openxmlformats.org/officeDocument/2006/relationships/hyperlink" Target="https://podminky.urs.cz/item/CS_URS_2021_02/452351101" TargetMode="External"/><Relationship Id="rId21" Type="http://schemas.openxmlformats.org/officeDocument/2006/relationships/hyperlink" Target="https://podminky.urs.cz/item/CS_URS_2021_02/175151101" TargetMode="External"/><Relationship Id="rId34" Type="http://schemas.openxmlformats.org/officeDocument/2006/relationships/hyperlink" Target="https://podminky.urs.cz/item/CS_URS_2021_02/274351122" TargetMode="External"/><Relationship Id="rId42" Type="http://schemas.openxmlformats.org/officeDocument/2006/relationships/hyperlink" Target="https://podminky.urs.cz/item/CS_URS_2021_02/465921215" TargetMode="External"/><Relationship Id="rId47" Type="http://schemas.openxmlformats.org/officeDocument/2006/relationships/hyperlink" Target="https://podminky.urs.cz/item/CS_URS_2021_02/899102112" TargetMode="External"/><Relationship Id="rId50" Type="http://schemas.openxmlformats.org/officeDocument/2006/relationships/hyperlink" Target="https://podminky.urs.cz/item/CS_URS_2021_02/899643111" TargetMode="External"/><Relationship Id="rId55" Type="http://schemas.openxmlformats.org/officeDocument/2006/relationships/hyperlink" Target="https://podminky.urs.cz/item/CS_URS_2021_02/711131101" TargetMode="External"/><Relationship Id="rId7" Type="http://schemas.openxmlformats.org/officeDocument/2006/relationships/hyperlink" Target="https://podminky.urs.cz/item/CS_URS_2021_02/132212211" TargetMode="External"/><Relationship Id="rId2" Type="http://schemas.openxmlformats.org/officeDocument/2006/relationships/hyperlink" Target="https://podminky.urs.cz/item/CS_URS_2021_02/121151113" TargetMode="External"/><Relationship Id="rId16" Type="http://schemas.openxmlformats.org/officeDocument/2006/relationships/hyperlink" Target="https://podminky.urs.cz/item/CS_URS_2021_02/167151101" TargetMode="External"/><Relationship Id="rId20" Type="http://schemas.openxmlformats.org/officeDocument/2006/relationships/hyperlink" Target="https://podminky.urs.cz/item/CS_URS_2021_02/174151101" TargetMode="External"/><Relationship Id="rId29" Type="http://schemas.openxmlformats.org/officeDocument/2006/relationships/hyperlink" Target="https://podminky.urs.cz/item/CS_URS_2021_02/273313811" TargetMode="External"/><Relationship Id="rId41" Type="http://schemas.openxmlformats.org/officeDocument/2006/relationships/hyperlink" Target="https://podminky.urs.cz/item/CS_URS_2021_02/461511111" TargetMode="External"/><Relationship Id="rId54" Type="http://schemas.openxmlformats.org/officeDocument/2006/relationships/hyperlink" Target="https://podminky.urs.cz/item/CS_URS_2021_02/998332011" TargetMode="External"/><Relationship Id="rId1" Type="http://schemas.openxmlformats.org/officeDocument/2006/relationships/hyperlink" Target="https://podminky.urs.cz/item/CS_URS_2021_02/121151103" TargetMode="External"/><Relationship Id="rId6" Type="http://schemas.openxmlformats.org/officeDocument/2006/relationships/hyperlink" Target="https://podminky.urs.cz/item/CS_URS_2021_02/131251202" TargetMode="External"/><Relationship Id="rId11" Type="http://schemas.openxmlformats.org/officeDocument/2006/relationships/hyperlink" Target="https://podminky.urs.cz/item/CS_URS_2021_02/151101211" TargetMode="External"/><Relationship Id="rId24" Type="http://schemas.openxmlformats.org/officeDocument/2006/relationships/hyperlink" Target="https://podminky.urs.cz/item/CS_URS_2021_02/181951112" TargetMode="External"/><Relationship Id="rId32" Type="http://schemas.openxmlformats.org/officeDocument/2006/relationships/hyperlink" Target="https://podminky.urs.cz/item/CS_URS_2021_02/274322611" TargetMode="External"/><Relationship Id="rId37" Type="http://schemas.openxmlformats.org/officeDocument/2006/relationships/hyperlink" Target="https://podminky.urs.cz/item/CS_URS_2021_02/451573111" TargetMode="External"/><Relationship Id="rId40" Type="http://schemas.openxmlformats.org/officeDocument/2006/relationships/hyperlink" Target="https://podminky.urs.cz/item/CS_URS_2021_02/452384111" TargetMode="External"/><Relationship Id="rId45" Type="http://schemas.openxmlformats.org/officeDocument/2006/relationships/hyperlink" Target="https://podminky.urs.cz/item/CS_URS_2021_02/890311851" TargetMode="External"/><Relationship Id="rId53" Type="http://schemas.openxmlformats.org/officeDocument/2006/relationships/hyperlink" Target="https://podminky.urs.cz/item/CS_URS_2021_02/997013601" TargetMode="External"/><Relationship Id="rId58" Type="http://schemas.openxmlformats.org/officeDocument/2006/relationships/hyperlink" Target="https://podminky.urs.cz/item/CS_URS_2021_02/767995111" TargetMode="External"/><Relationship Id="rId5" Type="http://schemas.openxmlformats.org/officeDocument/2006/relationships/hyperlink" Target="https://podminky.urs.cz/item/CS_URS_2021_02/131251103" TargetMode="External"/><Relationship Id="rId15" Type="http://schemas.openxmlformats.org/officeDocument/2006/relationships/hyperlink" Target="https://podminky.urs.cz/item/CS_URS_2021_02/162751114" TargetMode="External"/><Relationship Id="rId23" Type="http://schemas.openxmlformats.org/officeDocument/2006/relationships/hyperlink" Target="https://podminky.urs.cz/item/CS_URS_2021_02/181411132" TargetMode="External"/><Relationship Id="rId28" Type="http://schemas.openxmlformats.org/officeDocument/2006/relationships/hyperlink" Target="https://podminky.urs.cz/item/CS_URS_2021_02/182351124" TargetMode="External"/><Relationship Id="rId36" Type="http://schemas.openxmlformats.org/officeDocument/2006/relationships/hyperlink" Target="https://podminky.urs.cz/item/CS_URS_2021_02/451313511" TargetMode="External"/><Relationship Id="rId49" Type="http://schemas.openxmlformats.org/officeDocument/2006/relationships/hyperlink" Target="https://podminky.urs.cz/item/CS_URS_2021_02/899623171" TargetMode="External"/><Relationship Id="rId57" Type="http://schemas.openxmlformats.org/officeDocument/2006/relationships/hyperlink" Target="https://podminky.urs.cz/item/CS_URS_2021_02/998711101" TargetMode="External"/><Relationship Id="rId61" Type="http://schemas.openxmlformats.org/officeDocument/2006/relationships/drawing" Target="../drawings/drawing5.xml"/><Relationship Id="rId10" Type="http://schemas.openxmlformats.org/officeDocument/2006/relationships/hyperlink" Target="https://podminky.urs.cz/item/CS_URS_2021_02/151101201" TargetMode="External"/><Relationship Id="rId19" Type="http://schemas.openxmlformats.org/officeDocument/2006/relationships/hyperlink" Target="https://podminky.urs.cz/item/CS_URS_2021_02/171251201" TargetMode="External"/><Relationship Id="rId31" Type="http://schemas.openxmlformats.org/officeDocument/2006/relationships/hyperlink" Target="https://podminky.urs.cz/item/CS_URS_2021_02/273351122" TargetMode="External"/><Relationship Id="rId44" Type="http://schemas.openxmlformats.org/officeDocument/2006/relationships/hyperlink" Target="https://podminky.urs.cz/item/CS_URS_2021_02/871375221" TargetMode="External"/><Relationship Id="rId52" Type="http://schemas.openxmlformats.org/officeDocument/2006/relationships/hyperlink" Target="https://podminky.urs.cz/item/CS_URS_2021_02/997013509" TargetMode="External"/><Relationship Id="rId60" Type="http://schemas.openxmlformats.org/officeDocument/2006/relationships/hyperlink" Target="https://podminky.urs.cz/item/CS_URS_2021_02/998767101" TargetMode="External"/><Relationship Id="rId4" Type="http://schemas.openxmlformats.org/officeDocument/2006/relationships/hyperlink" Target="https://podminky.urs.cz/item/CS_URS_2021_02/131251100" TargetMode="External"/><Relationship Id="rId9" Type="http://schemas.openxmlformats.org/officeDocument/2006/relationships/hyperlink" Target="https://podminky.urs.cz/item/CS_URS_2021_02/139001101" TargetMode="External"/><Relationship Id="rId14" Type="http://schemas.openxmlformats.org/officeDocument/2006/relationships/hyperlink" Target="https://podminky.urs.cz/item/CS_URS_2021_02/162351103" TargetMode="External"/><Relationship Id="rId22" Type="http://schemas.openxmlformats.org/officeDocument/2006/relationships/hyperlink" Target="https://podminky.urs.cz/item/CS_URS_2021_02/181351003" TargetMode="External"/><Relationship Id="rId27" Type="http://schemas.openxmlformats.org/officeDocument/2006/relationships/hyperlink" Target="https://podminky.urs.cz/item/CS_URS_2021_02/182351023" TargetMode="External"/><Relationship Id="rId30" Type="http://schemas.openxmlformats.org/officeDocument/2006/relationships/hyperlink" Target="https://podminky.urs.cz/item/CS_URS_2021_02/273351121" TargetMode="External"/><Relationship Id="rId35" Type="http://schemas.openxmlformats.org/officeDocument/2006/relationships/hyperlink" Target="https://podminky.urs.cz/item/CS_URS_2021_02/274362021" TargetMode="External"/><Relationship Id="rId43" Type="http://schemas.openxmlformats.org/officeDocument/2006/relationships/hyperlink" Target="https://podminky.urs.cz/item/CS_URS_2021_02/564762111" TargetMode="External"/><Relationship Id="rId48" Type="http://schemas.openxmlformats.org/officeDocument/2006/relationships/hyperlink" Target="https://podminky.urs.cz/item/CS_URS_2021_02/899103112" TargetMode="External"/><Relationship Id="rId56" Type="http://schemas.openxmlformats.org/officeDocument/2006/relationships/hyperlink" Target="https://podminky.urs.cz/item/CS_URS_2021_02/711132101" TargetMode="External"/><Relationship Id="rId8" Type="http://schemas.openxmlformats.org/officeDocument/2006/relationships/hyperlink" Target="https://podminky.urs.cz/item/CS_URS_2021_02/132251251" TargetMode="External"/><Relationship Id="rId51" Type="http://schemas.openxmlformats.org/officeDocument/2006/relationships/hyperlink" Target="https://podminky.urs.cz/item/CS_URS_2021_02/997013501" TargetMode="External"/><Relationship Id="rId3" Type="http://schemas.openxmlformats.org/officeDocument/2006/relationships/hyperlink" Target="https://podminky.urs.cz/item/CS_URS_2021_02/125253101" TargetMode="External"/><Relationship Id="rId12" Type="http://schemas.openxmlformats.org/officeDocument/2006/relationships/hyperlink" Target="https://podminky.urs.cz/item/CS_URS_2021_02/151101301" TargetMode="External"/><Relationship Id="rId17" Type="http://schemas.openxmlformats.org/officeDocument/2006/relationships/hyperlink" Target="https://podminky.urs.cz/item/CS_URS_2021_02/171153101" TargetMode="External"/><Relationship Id="rId25" Type="http://schemas.openxmlformats.org/officeDocument/2006/relationships/hyperlink" Target="https://podminky.urs.cz/item/CS_URS_2021_02/182151111" TargetMode="External"/><Relationship Id="rId33" Type="http://schemas.openxmlformats.org/officeDocument/2006/relationships/hyperlink" Target="https://podminky.urs.cz/item/CS_URS_2021_02/274351121" TargetMode="External"/><Relationship Id="rId38" Type="http://schemas.openxmlformats.org/officeDocument/2006/relationships/hyperlink" Target="https://podminky.urs.cz/item/CS_URS_2021_02/452311161" TargetMode="External"/><Relationship Id="rId46" Type="http://schemas.openxmlformats.org/officeDocument/2006/relationships/hyperlink" Target="https://podminky.urs.cz/item/CS_URS_2021_02/894411121" TargetMode="External"/><Relationship Id="rId59" Type="http://schemas.openxmlformats.org/officeDocument/2006/relationships/hyperlink" Target="https://podminky.urs.cz/item/CS_URS_2021_02/76799511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62751114" TargetMode="External"/><Relationship Id="rId13" Type="http://schemas.openxmlformats.org/officeDocument/2006/relationships/hyperlink" Target="https://podminky.urs.cz/item/CS_URS_2021_02/175151101" TargetMode="External"/><Relationship Id="rId18" Type="http://schemas.openxmlformats.org/officeDocument/2006/relationships/hyperlink" Target="https://podminky.urs.cz/item/CS_URS_2021_02/971052331" TargetMode="External"/><Relationship Id="rId3" Type="http://schemas.openxmlformats.org/officeDocument/2006/relationships/hyperlink" Target="https://podminky.urs.cz/item/CS_URS_2021_02/132254201" TargetMode="External"/><Relationship Id="rId21" Type="http://schemas.openxmlformats.org/officeDocument/2006/relationships/hyperlink" Target="https://podminky.urs.cz/item/CS_URS_2021_02/997013601" TargetMode="External"/><Relationship Id="rId7" Type="http://schemas.openxmlformats.org/officeDocument/2006/relationships/hyperlink" Target="https://podminky.urs.cz/item/CS_URS_2021_02/151101111" TargetMode="External"/><Relationship Id="rId12" Type="http://schemas.openxmlformats.org/officeDocument/2006/relationships/hyperlink" Target="https://podminky.urs.cz/item/CS_URS_2021_02/174151101" TargetMode="External"/><Relationship Id="rId17" Type="http://schemas.openxmlformats.org/officeDocument/2006/relationships/hyperlink" Target="https://podminky.urs.cz/item/CS_URS_2021_02/899623171" TargetMode="External"/><Relationship Id="rId2" Type="http://schemas.openxmlformats.org/officeDocument/2006/relationships/hyperlink" Target="https://podminky.urs.cz/item/CS_URS_2021_02/119001421" TargetMode="External"/><Relationship Id="rId16" Type="http://schemas.openxmlformats.org/officeDocument/2006/relationships/hyperlink" Target="https://podminky.urs.cz/item/CS_URS_2021_02/877375211" TargetMode="External"/><Relationship Id="rId20" Type="http://schemas.openxmlformats.org/officeDocument/2006/relationships/hyperlink" Target="https://podminky.urs.cz/item/CS_URS_2021_02/997013509" TargetMode="External"/><Relationship Id="rId1" Type="http://schemas.openxmlformats.org/officeDocument/2006/relationships/hyperlink" Target="https://podminky.urs.cz/item/CS_URS_2021_02/119001405" TargetMode="External"/><Relationship Id="rId6" Type="http://schemas.openxmlformats.org/officeDocument/2006/relationships/hyperlink" Target="https://podminky.urs.cz/item/CS_URS_2021_02/151101101" TargetMode="External"/><Relationship Id="rId11" Type="http://schemas.openxmlformats.org/officeDocument/2006/relationships/hyperlink" Target="https://podminky.urs.cz/item/CS_URS_2021_02/171251201" TargetMode="External"/><Relationship Id="rId5" Type="http://schemas.openxmlformats.org/officeDocument/2006/relationships/hyperlink" Target="https://podminky.urs.cz/item/CS_URS_2021_02/139001101" TargetMode="External"/><Relationship Id="rId15" Type="http://schemas.openxmlformats.org/officeDocument/2006/relationships/hyperlink" Target="https://podminky.urs.cz/item/CS_URS_2021_02/871375221" TargetMode="External"/><Relationship Id="rId23" Type="http://schemas.openxmlformats.org/officeDocument/2006/relationships/drawing" Target="../drawings/drawing9.xml"/><Relationship Id="rId10" Type="http://schemas.openxmlformats.org/officeDocument/2006/relationships/hyperlink" Target="https://podminky.urs.cz/item/CS_URS_2021_02/171201221" TargetMode="External"/><Relationship Id="rId19" Type="http://schemas.openxmlformats.org/officeDocument/2006/relationships/hyperlink" Target="https://podminky.urs.cz/item/CS_URS_2021_02/997013501" TargetMode="External"/><Relationship Id="rId4" Type="http://schemas.openxmlformats.org/officeDocument/2006/relationships/hyperlink" Target="https://podminky.urs.cz/item/CS_URS_2021_02/132254202" TargetMode="External"/><Relationship Id="rId9" Type="http://schemas.openxmlformats.org/officeDocument/2006/relationships/hyperlink" Target="https://podminky.urs.cz/item/CS_URS_2021_02/167151101" TargetMode="External"/><Relationship Id="rId14" Type="http://schemas.openxmlformats.org/officeDocument/2006/relationships/hyperlink" Target="https://podminky.urs.cz/item/CS_URS_2021_02/451573111" TargetMode="External"/><Relationship Id="rId22" Type="http://schemas.openxmlformats.org/officeDocument/2006/relationships/hyperlink" Target="https://podminky.urs.cz/item/CS_URS_2021_02/998276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9"/>
  <sheetViews>
    <sheetView showGridLines="0" tabSelected="1" workbookViewId="0">
      <selection activeCell="I68" sqref="I6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8" width="2.6640625" style="1" customWidth="1"/>
    <col min="9" max="9" width="11.5" style="1" customWidth="1"/>
    <col min="10" max="33" width="2.6640625" style="1" customWidth="1"/>
    <col min="34" max="34" width="3.33203125" style="1" customWidth="1"/>
    <col min="35" max="35" width="31.6640625" style="1" customWidth="1"/>
    <col min="36" max="36" width="0.5" style="1" customWidth="1"/>
    <col min="37" max="37" width="2.5" style="1" hidden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9" t="s">
        <v>14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2"/>
      <c r="AQ5" s="22"/>
      <c r="AR5" s="20"/>
      <c r="BE5" s="32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1" t="s">
        <v>17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2"/>
      <c r="AQ6" s="22"/>
      <c r="AR6" s="20"/>
      <c r="BE6" s="32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2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2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27"/>
      <c r="BS13" s="17" t="s">
        <v>6</v>
      </c>
    </row>
    <row r="14" spans="1:74" ht="12.75">
      <c r="B14" s="21"/>
      <c r="C14" s="22"/>
      <c r="D14" s="22"/>
      <c r="E14" s="332" t="s">
        <v>30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2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2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2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7"/>
    </row>
    <row r="23" spans="1:71" s="1" customFormat="1" ht="47.25" customHeight="1">
      <c r="B23" s="21"/>
      <c r="C23" s="22"/>
      <c r="D23" s="22"/>
      <c r="E23" s="334" t="s">
        <v>36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O23" s="22"/>
      <c r="AP23" s="22"/>
      <c r="AQ23" s="22"/>
      <c r="AR23" s="20"/>
      <c r="BE23" s="32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5">
        <f>ROUND(AG54,2)</f>
        <v>0</v>
      </c>
      <c r="AL26" s="336"/>
      <c r="AM26" s="336"/>
      <c r="AN26" s="336"/>
      <c r="AO26" s="336"/>
      <c r="AP26" s="36"/>
      <c r="AQ26" s="36"/>
      <c r="AR26" s="39"/>
      <c r="BE26" s="32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7" t="s">
        <v>38</v>
      </c>
      <c r="M28" s="337"/>
      <c r="N28" s="337"/>
      <c r="O28" s="337"/>
      <c r="P28" s="337"/>
      <c r="Q28" s="36"/>
      <c r="R28" s="36"/>
      <c r="S28" s="36"/>
      <c r="T28" s="36"/>
      <c r="U28" s="36"/>
      <c r="V28" s="36"/>
      <c r="W28" s="337" t="s">
        <v>39</v>
      </c>
      <c r="X28" s="337"/>
      <c r="Y28" s="337"/>
      <c r="Z28" s="337"/>
      <c r="AA28" s="337"/>
      <c r="AB28" s="337"/>
      <c r="AC28" s="337"/>
      <c r="AD28" s="337"/>
      <c r="AE28" s="337"/>
      <c r="AF28" s="36"/>
      <c r="AG28" s="36"/>
      <c r="AH28" s="36"/>
      <c r="AI28" s="36"/>
      <c r="AJ28" s="36"/>
      <c r="AK28" s="337" t="s">
        <v>40</v>
      </c>
      <c r="AL28" s="337"/>
      <c r="AM28" s="337"/>
      <c r="AN28" s="337"/>
      <c r="AO28" s="337"/>
      <c r="AP28" s="36"/>
      <c r="AQ28" s="36"/>
      <c r="AR28" s="39"/>
      <c r="BE28" s="32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40">
        <v>0.21</v>
      </c>
      <c r="M29" s="339"/>
      <c r="N29" s="339"/>
      <c r="O29" s="339"/>
      <c r="P29" s="339"/>
      <c r="Q29" s="41"/>
      <c r="R29" s="41"/>
      <c r="S29" s="41"/>
      <c r="T29" s="41"/>
      <c r="U29" s="41"/>
      <c r="V29" s="41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1"/>
      <c r="AG29" s="41"/>
      <c r="AH29" s="41"/>
      <c r="AI29" s="41"/>
      <c r="AJ29" s="41"/>
      <c r="AK29" s="338">
        <f>ROUND(AV54, 2)</f>
        <v>0</v>
      </c>
      <c r="AL29" s="339"/>
      <c r="AM29" s="339"/>
      <c r="AN29" s="339"/>
      <c r="AO29" s="339"/>
      <c r="AP29" s="41"/>
      <c r="AQ29" s="41"/>
      <c r="AR29" s="42"/>
      <c r="BE29" s="32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40">
        <v>0.15</v>
      </c>
      <c r="M30" s="339"/>
      <c r="N30" s="339"/>
      <c r="O30" s="339"/>
      <c r="P30" s="339"/>
      <c r="Q30" s="41"/>
      <c r="R30" s="41"/>
      <c r="S30" s="41"/>
      <c r="T30" s="41"/>
      <c r="U30" s="41"/>
      <c r="V30" s="41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1"/>
      <c r="AG30" s="41"/>
      <c r="AH30" s="41"/>
      <c r="AI30" s="41"/>
      <c r="AJ30" s="41"/>
      <c r="AK30" s="338">
        <f>ROUND(AW54, 2)</f>
        <v>0</v>
      </c>
      <c r="AL30" s="339"/>
      <c r="AM30" s="339"/>
      <c r="AN30" s="339"/>
      <c r="AO30" s="339"/>
      <c r="AP30" s="41"/>
      <c r="AQ30" s="41"/>
      <c r="AR30" s="42"/>
      <c r="BE30" s="32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40">
        <v>0.21</v>
      </c>
      <c r="M31" s="339"/>
      <c r="N31" s="339"/>
      <c r="O31" s="339"/>
      <c r="P31" s="339"/>
      <c r="Q31" s="41"/>
      <c r="R31" s="41"/>
      <c r="S31" s="41"/>
      <c r="T31" s="41"/>
      <c r="U31" s="41"/>
      <c r="V31" s="41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1"/>
      <c r="AG31" s="41"/>
      <c r="AH31" s="41"/>
      <c r="AI31" s="41"/>
      <c r="AJ31" s="41"/>
      <c r="AK31" s="338">
        <v>0</v>
      </c>
      <c r="AL31" s="339"/>
      <c r="AM31" s="339"/>
      <c r="AN31" s="339"/>
      <c r="AO31" s="339"/>
      <c r="AP31" s="41"/>
      <c r="AQ31" s="41"/>
      <c r="AR31" s="42"/>
      <c r="BE31" s="32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40">
        <v>0.15</v>
      </c>
      <c r="M32" s="339"/>
      <c r="N32" s="339"/>
      <c r="O32" s="339"/>
      <c r="P32" s="339"/>
      <c r="Q32" s="41"/>
      <c r="R32" s="41"/>
      <c r="S32" s="41"/>
      <c r="T32" s="41"/>
      <c r="U32" s="41"/>
      <c r="V32" s="41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1"/>
      <c r="AG32" s="41"/>
      <c r="AH32" s="41"/>
      <c r="AI32" s="41"/>
      <c r="AJ32" s="41"/>
      <c r="AK32" s="338">
        <v>0</v>
      </c>
      <c r="AL32" s="339"/>
      <c r="AM32" s="339"/>
      <c r="AN32" s="339"/>
      <c r="AO32" s="339"/>
      <c r="AP32" s="41"/>
      <c r="AQ32" s="41"/>
      <c r="AR32" s="42"/>
      <c r="BE32" s="32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40">
        <v>0</v>
      </c>
      <c r="M33" s="339"/>
      <c r="N33" s="339"/>
      <c r="O33" s="339"/>
      <c r="P33" s="339"/>
      <c r="Q33" s="41"/>
      <c r="R33" s="41"/>
      <c r="S33" s="41"/>
      <c r="T33" s="41"/>
      <c r="U33" s="41"/>
      <c r="V33" s="41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1"/>
      <c r="AG33" s="41"/>
      <c r="AH33" s="41"/>
      <c r="AI33" s="41"/>
      <c r="AJ33" s="41"/>
      <c r="AK33" s="338">
        <v>0</v>
      </c>
      <c r="AL33" s="339"/>
      <c r="AM33" s="339"/>
      <c r="AN33" s="339"/>
      <c r="AO33" s="33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44" t="s">
        <v>49</v>
      </c>
      <c r="Y35" s="342"/>
      <c r="Z35" s="342"/>
      <c r="AA35" s="342"/>
      <c r="AB35" s="342"/>
      <c r="AC35" s="45"/>
      <c r="AD35" s="45"/>
      <c r="AE35" s="45"/>
      <c r="AF35" s="45"/>
      <c r="AG35" s="45"/>
      <c r="AH35" s="45"/>
      <c r="AI35" s="45"/>
      <c r="AJ35" s="45"/>
      <c r="AK35" s="341">
        <f>SUM(AK26:AK33)</f>
        <v>0</v>
      </c>
      <c r="AL35" s="342"/>
      <c r="AM35" s="342"/>
      <c r="AN35" s="342"/>
      <c r="AO35" s="34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SYN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3" t="str">
        <f>K6</f>
        <v>Domov pod hradem Žampach - hospodaření se srážkovými vodami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51" t="str">
        <f>IF(AN8= "","",AN8)</f>
        <v>30. 11. 2021</v>
      </c>
      <c r="AN47" s="351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Pardubický kraj, Komenského náměstí 125, Pardubice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52" t="str">
        <f>IF(E17="","",E17)</f>
        <v>IRBOS s.r.o., Čestice 115, Kostelec nad Orlicí</v>
      </c>
      <c r="AN49" s="353"/>
      <c r="AO49" s="353"/>
      <c r="AP49" s="353"/>
      <c r="AQ49" s="36"/>
      <c r="AR49" s="39"/>
      <c r="AS49" s="355" t="s">
        <v>51</v>
      </c>
      <c r="AT49" s="35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52" t="str">
        <f>IF(E20="","",E20)</f>
        <v xml:space="preserve"> </v>
      </c>
      <c r="AN50" s="353"/>
      <c r="AO50" s="353"/>
      <c r="AP50" s="353"/>
      <c r="AQ50" s="36"/>
      <c r="AR50" s="39"/>
      <c r="AS50" s="357"/>
      <c r="AT50" s="35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9"/>
      <c r="AT51" s="36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8" t="s">
        <v>52</v>
      </c>
      <c r="D52" s="319"/>
      <c r="E52" s="319"/>
      <c r="F52" s="319"/>
      <c r="G52" s="319"/>
      <c r="H52" s="66"/>
      <c r="I52" s="322" t="s">
        <v>53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50" t="s">
        <v>54</v>
      </c>
      <c r="AH52" s="319"/>
      <c r="AI52" s="319"/>
      <c r="AJ52" s="319"/>
      <c r="AK52" s="319"/>
      <c r="AL52" s="319"/>
      <c r="AM52" s="319"/>
      <c r="AN52" s="322" t="s">
        <v>55</v>
      </c>
      <c r="AO52" s="319"/>
      <c r="AP52" s="319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5">
        <f>ROUND(AG55+AG63,2)</f>
        <v>0</v>
      </c>
      <c r="AH54" s="325"/>
      <c r="AI54" s="325"/>
      <c r="AJ54" s="325"/>
      <c r="AK54" s="325"/>
      <c r="AL54" s="325"/>
      <c r="AM54" s="325"/>
      <c r="AN54" s="361">
        <f t="shared" ref="AN54:AN67" si="0">SUM(AG54,AT54)</f>
        <v>0</v>
      </c>
      <c r="AO54" s="361"/>
      <c r="AP54" s="361"/>
      <c r="AQ54" s="78" t="s">
        <v>19</v>
      </c>
      <c r="AR54" s="79"/>
      <c r="AS54" s="80">
        <f>ROUND(AS55+AS63,2)</f>
        <v>0</v>
      </c>
      <c r="AT54" s="81">
        <f t="shared" ref="AT54:AT67" si="1">ROUND(SUM(AV54:AW54),2)</f>
        <v>0</v>
      </c>
      <c r="AU54" s="82">
        <f>ROUND(AU55+AU63,5)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ROUND(AZ55+AZ63,2)</f>
        <v>0</v>
      </c>
      <c r="BA54" s="81">
        <f>ROUND(BA55+BA63,2)</f>
        <v>0</v>
      </c>
      <c r="BB54" s="81">
        <f>ROUND(BB55+BB63,2)</f>
        <v>0</v>
      </c>
      <c r="BC54" s="81">
        <f>ROUND(BC55+BC63,2)</f>
        <v>0</v>
      </c>
      <c r="BD54" s="83">
        <f>ROUND(BD55+BD63,2)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B55" s="86"/>
      <c r="C55" s="87"/>
      <c r="D55" s="320" t="s">
        <v>75</v>
      </c>
      <c r="E55" s="320"/>
      <c r="F55" s="320"/>
      <c r="G55" s="320"/>
      <c r="H55" s="320"/>
      <c r="I55" s="88"/>
      <c r="J55" s="320" t="s">
        <v>76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48">
        <f>ROUND(SUM(AG56:AG62),2)</f>
        <v>0</v>
      </c>
      <c r="AH55" s="349"/>
      <c r="AI55" s="349"/>
      <c r="AJ55" s="349"/>
      <c r="AK55" s="349"/>
      <c r="AL55" s="349"/>
      <c r="AM55" s="349"/>
      <c r="AN55" s="354">
        <f t="shared" si="0"/>
        <v>0</v>
      </c>
      <c r="AO55" s="349"/>
      <c r="AP55" s="349"/>
      <c r="AQ55" s="89" t="s">
        <v>77</v>
      </c>
      <c r="AR55" s="90"/>
      <c r="AS55" s="91">
        <f>ROUND(SUM(AS56:AS62),2)</f>
        <v>0</v>
      </c>
      <c r="AT55" s="92">
        <f t="shared" si="1"/>
        <v>0</v>
      </c>
      <c r="AU55" s="93">
        <f>ROUND(SUM(AU56:AU62),5)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ROUND(SUM(AZ56:AZ62),2)</f>
        <v>0</v>
      </c>
      <c r="BA55" s="92">
        <f>ROUND(SUM(BA56:BA62),2)</f>
        <v>0</v>
      </c>
      <c r="BB55" s="92">
        <f>ROUND(SUM(BB56:BB62),2)</f>
        <v>0</v>
      </c>
      <c r="BC55" s="92">
        <f>ROUND(SUM(BC56:BC62),2)</f>
        <v>0</v>
      </c>
      <c r="BD55" s="94">
        <f>ROUND(SUM(BD56:BD62),2)</f>
        <v>0</v>
      </c>
      <c r="BS55" s="95" t="s">
        <v>70</v>
      </c>
      <c r="BT55" s="95" t="s">
        <v>78</v>
      </c>
      <c r="BU55" s="95" t="s">
        <v>72</v>
      </c>
      <c r="BV55" s="95" t="s">
        <v>73</v>
      </c>
      <c r="BW55" s="95" t="s">
        <v>79</v>
      </c>
      <c r="BX55" s="95" t="s">
        <v>5</v>
      </c>
      <c r="CL55" s="95" t="s">
        <v>19</v>
      </c>
      <c r="CM55" s="95" t="s">
        <v>80</v>
      </c>
    </row>
    <row r="56" spans="1:91" s="4" customFormat="1" ht="16.5" customHeight="1">
      <c r="A56" s="96" t="s">
        <v>81</v>
      </c>
      <c r="B56" s="51"/>
      <c r="C56" s="97"/>
      <c r="D56" s="97"/>
      <c r="E56" s="321" t="s">
        <v>82</v>
      </c>
      <c r="F56" s="321"/>
      <c r="G56" s="321"/>
      <c r="H56" s="321"/>
      <c r="I56" s="321"/>
      <c r="J56" s="97"/>
      <c r="K56" s="321" t="s">
        <v>83</v>
      </c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46">
        <f>'SO-01a - Dešťová kanaliza...'!J32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8" t="s">
        <v>84</v>
      </c>
      <c r="AR56" s="53"/>
      <c r="AS56" s="99">
        <v>0</v>
      </c>
      <c r="AT56" s="100">
        <f t="shared" si="1"/>
        <v>0</v>
      </c>
      <c r="AU56" s="101">
        <f>'SO-01a - Dešťová kanaliza...'!P95</f>
        <v>0</v>
      </c>
      <c r="AV56" s="100">
        <f>'SO-01a - Dešťová kanaliza...'!J35</f>
        <v>0</v>
      </c>
      <c r="AW56" s="100">
        <f>'SO-01a - Dešťová kanaliza...'!J36</f>
        <v>0</v>
      </c>
      <c r="AX56" s="100">
        <f>'SO-01a - Dešťová kanaliza...'!J37</f>
        <v>0</v>
      </c>
      <c r="AY56" s="100">
        <f>'SO-01a - Dešťová kanaliza...'!J38</f>
        <v>0</v>
      </c>
      <c r="AZ56" s="100">
        <f>'SO-01a - Dešťová kanaliza...'!F35</f>
        <v>0</v>
      </c>
      <c r="BA56" s="100">
        <f>'SO-01a - Dešťová kanaliza...'!F36</f>
        <v>0</v>
      </c>
      <c r="BB56" s="100">
        <f>'SO-01a - Dešťová kanaliza...'!F37</f>
        <v>0</v>
      </c>
      <c r="BC56" s="100">
        <f>'SO-01a - Dešťová kanaliza...'!F38</f>
        <v>0</v>
      </c>
      <c r="BD56" s="102">
        <f>'SO-01a - Dešťová kanaliza...'!F39</f>
        <v>0</v>
      </c>
      <c r="BT56" s="103" t="s">
        <v>80</v>
      </c>
      <c r="BV56" s="103" t="s">
        <v>73</v>
      </c>
      <c r="BW56" s="103" t="s">
        <v>85</v>
      </c>
      <c r="BX56" s="103" t="s">
        <v>79</v>
      </c>
      <c r="CL56" s="103" t="s">
        <v>86</v>
      </c>
    </row>
    <row r="57" spans="1:91" s="4" customFormat="1" ht="16.5" customHeight="1">
      <c r="A57" s="96" t="s">
        <v>81</v>
      </c>
      <c r="B57" s="51"/>
      <c r="C57" s="97"/>
      <c r="D57" s="97"/>
      <c r="E57" s="321" t="s">
        <v>87</v>
      </c>
      <c r="F57" s="321"/>
      <c r="G57" s="321"/>
      <c r="H57" s="321"/>
      <c r="I57" s="321"/>
      <c r="J57" s="97"/>
      <c r="K57" s="321" t="s">
        <v>88</v>
      </c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46">
        <f>'SO-02 - Nádrž'!J32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8" t="s">
        <v>84</v>
      </c>
      <c r="AR57" s="53"/>
      <c r="AS57" s="99">
        <v>0</v>
      </c>
      <c r="AT57" s="100">
        <f t="shared" si="1"/>
        <v>0</v>
      </c>
      <c r="AU57" s="101">
        <f>'SO-02 - Nádrž'!P94</f>
        <v>0</v>
      </c>
      <c r="AV57" s="100">
        <f>'SO-02 - Nádrž'!J35</f>
        <v>0</v>
      </c>
      <c r="AW57" s="100">
        <f>'SO-02 - Nádrž'!J36</f>
        <v>0</v>
      </c>
      <c r="AX57" s="100">
        <f>'SO-02 - Nádrž'!J37</f>
        <v>0</v>
      </c>
      <c r="AY57" s="100">
        <f>'SO-02 - Nádrž'!J38</f>
        <v>0</v>
      </c>
      <c r="AZ57" s="100">
        <f>'SO-02 - Nádrž'!F35</f>
        <v>0</v>
      </c>
      <c r="BA57" s="100">
        <f>'SO-02 - Nádrž'!F36</f>
        <v>0</v>
      </c>
      <c r="BB57" s="100">
        <f>'SO-02 - Nádrž'!F37</f>
        <v>0</v>
      </c>
      <c r="BC57" s="100">
        <f>'SO-02 - Nádrž'!F38</f>
        <v>0</v>
      </c>
      <c r="BD57" s="102">
        <f>'SO-02 - Nádrž'!F39</f>
        <v>0</v>
      </c>
      <c r="BT57" s="103" t="s">
        <v>80</v>
      </c>
      <c r="BV57" s="103" t="s">
        <v>73</v>
      </c>
      <c r="BW57" s="103" t="s">
        <v>89</v>
      </c>
      <c r="BX57" s="103" t="s">
        <v>79</v>
      </c>
      <c r="CL57" s="103" t="s">
        <v>90</v>
      </c>
    </row>
    <row r="58" spans="1:91" s="4" customFormat="1" ht="16.5" customHeight="1">
      <c r="A58" s="96" t="s">
        <v>81</v>
      </c>
      <c r="B58" s="51"/>
      <c r="C58" s="97"/>
      <c r="D58" s="97"/>
      <c r="E58" s="321" t="s">
        <v>91</v>
      </c>
      <c r="F58" s="321"/>
      <c r="G58" s="321"/>
      <c r="H58" s="321"/>
      <c r="I58" s="321"/>
      <c r="J58" s="97"/>
      <c r="K58" s="321" t="s">
        <v>92</v>
      </c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46">
        <f>'SO-03b - Přívod vody pro ...'!J32</f>
        <v>0</v>
      </c>
      <c r="AH58" s="347"/>
      <c r="AI58" s="347"/>
      <c r="AJ58" s="347"/>
      <c r="AK58" s="347"/>
      <c r="AL58" s="347"/>
      <c r="AM58" s="347"/>
      <c r="AN58" s="346">
        <f t="shared" si="0"/>
        <v>0</v>
      </c>
      <c r="AO58" s="347"/>
      <c r="AP58" s="347"/>
      <c r="AQ58" s="98" t="s">
        <v>84</v>
      </c>
      <c r="AR58" s="53"/>
      <c r="AS58" s="99">
        <v>0</v>
      </c>
      <c r="AT58" s="100">
        <f t="shared" si="1"/>
        <v>0</v>
      </c>
      <c r="AU58" s="101">
        <f>'SO-03b - Přívod vody pro ...'!P87</f>
        <v>0</v>
      </c>
      <c r="AV58" s="100">
        <f>'SO-03b - Přívod vody pro ...'!J35</f>
        <v>0</v>
      </c>
      <c r="AW58" s="100">
        <f>'SO-03b - Přívod vody pro ...'!J36</f>
        <v>0</v>
      </c>
      <c r="AX58" s="100">
        <f>'SO-03b - Přívod vody pro ...'!J37</f>
        <v>0</v>
      </c>
      <c r="AY58" s="100">
        <f>'SO-03b - Přívod vody pro ...'!J38</f>
        <v>0</v>
      </c>
      <c r="AZ58" s="100">
        <f>'SO-03b - Přívod vody pro ...'!F35</f>
        <v>0</v>
      </c>
      <c r="BA58" s="100">
        <f>'SO-03b - Přívod vody pro ...'!F36</f>
        <v>0</v>
      </c>
      <c r="BB58" s="100">
        <f>'SO-03b - Přívod vody pro ...'!F37</f>
        <v>0</v>
      </c>
      <c r="BC58" s="100">
        <f>'SO-03b - Přívod vody pro ...'!F38</f>
        <v>0</v>
      </c>
      <c r="BD58" s="102">
        <f>'SO-03b - Přívod vody pro ...'!F39</f>
        <v>0</v>
      </c>
      <c r="BT58" s="103" t="s">
        <v>80</v>
      </c>
      <c r="BV58" s="103" t="s">
        <v>73</v>
      </c>
      <c r="BW58" s="103" t="s">
        <v>93</v>
      </c>
      <c r="BX58" s="103" t="s">
        <v>79</v>
      </c>
      <c r="CL58" s="103" t="s">
        <v>94</v>
      </c>
    </row>
    <row r="59" spans="1:91" s="4" customFormat="1" ht="16.5" customHeight="1">
      <c r="A59" s="96" t="s">
        <v>81</v>
      </c>
      <c r="B59" s="51"/>
      <c r="C59" s="97"/>
      <c r="D59" s="97"/>
      <c r="E59" s="321" t="s">
        <v>95</v>
      </c>
      <c r="F59" s="321"/>
      <c r="G59" s="321"/>
      <c r="H59" s="321"/>
      <c r="I59" s="321"/>
      <c r="J59" s="97"/>
      <c r="K59" s="321" t="s">
        <v>96</v>
      </c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46">
        <f>'SO-04 - Jezírko'!J32</f>
        <v>0</v>
      </c>
      <c r="AH59" s="347"/>
      <c r="AI59" s="347"/>
      <c r="AJ59" s="347"/>
      <c r="AK59" s="347"/>
      <c r="AL59" s="347"/>
      <c r="AM59" s="347"/>
      <c r="AN59" s="346">
        <f t="shared" si="0"/>
        <v>0</v>
      </c>
      <c r="AO59" s="347"/>
      <c r="AP59" s="347"/>
      <c r="AQ59" s="98" t="s">
        <v>84</v>
      </c>
      <c r="AR59" s="53"/>
      <c r="AS59" s="99">
        <v>0</v>
      </c>
      <c r="AT59" s="100">
        <f t="shared" si="1"/>
        <v>0</v>
      </c>
      <c r="AU59" s="101">
        <f>'SO-04 - Jezírko'!P96</f>
        <v>0</v>
      </c>
      <c r="AV59" s="100">
        <f>'SO-04 - Jezírko'!J35</f>
        <v>0</v>
      </c>
      <c r="AW59" s="100">
        <f>'SO-04 - Jezírko'!J36</f>
        <v>0</v>
      </c>
      <c r="AX59" s="100">
        <f>'SO-04 - Jezírko'!J37</f>
        <v>0</v>
      </c>
      <c r="AY59" s="100">
        <f>'SO-04 - Jezírko'!J38</f>
        <v>0</v>
      </c>
      <c r="AZ59" s="100">
        <f>'SO-04 - Jezírko'!F35</f>
        <v>0</v>
      </c>
      <c r="BA59" s="100">
        <f>'SO-04 - Jezírko'!F36</f>
        <v>0</v>
      </c>
      <c r="BB59" s="100">
        <f>'SO-04 - Jezírko'!F37</f>
        <v>0</v>
      </c>
      <c r="BC59" s="100">
        <f>'SO-04 - Jezírko'!F38</f>
        <v>0</v>
      </c>
      <c r="BD59" s="102">
        <f>'SO-04 - Jezírko'!F39</f>
        <v>0</v>
      </c>
      <c r="BT59" s="103" t="s">
        <v>80</v>
      </c>
      <c r="BV59" s="103" t="s">
        <v>73</v>
      </c>
      <c r="BW59" s="103" t="s">
        <v>97</v>
      </c>
      <c r="BX59" s="103" t="s">
        <v>79</v>
      </c>
      <c r="CL59" s="103" t="s">
        <v>90</v>
      </c>
    </row>
    <row r="60" spans="1:91" s="4" customFormat="1" ht="16.5" customHeight="1">
      <c r="A60" s="96" t="s">
        <v>81</v>
      </c>
      <c r="B60" s="51"/>
      <c r="C60" s="97"/>
      <c r="D60" s="97"/>
      <c r="E60" s="321" t="s">
        <v>98</v>
      </c>
      <c r="F60" s="321"/>
      <c r="G60" s="321"/>
      <c r="H60" s="321"/>
      <c r="I60" s="321"/>
      <c r="J60" s="97"/>
      <c r="K60" s="321" t="s">
        <v>99</v>
      </c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46">
        <f>'SO-05b - Přívod vody pro ...'!J32</f>
        <v>0</v>
      </c>
      <c r="AH60" s="347"/>
      <c r="AI60" s="347"/>
      <c r="AJ60" s="347"/>
      <c r="AK60" s="347"/>
      <c r="AL60" s="347"/>
      <c r="AM60" s="347"/>
      <c r="AN60" s="346">
        <f t="shared" si="0"/>
        <v>0</v>
      </c>
      <c r="AO60" s="347"/>
      <c r="AP60" s="347"/>
      <c r="AQ60" s="98" t="s">
        <v>84</v>
      </c>
      <c r="AR60" s="53"/>
      <c r="AS60" s="99">
        <v>0</v>
      </c>
      <c r="AT60" s="100">
        <f t="shared" si="1"/>
        <v>0</v>
      </c>
      <c r="AU60" s="101">
        <f>'SO-05b - Přívod vody pro ...'!P87</f>
        <v>0</v>
      </c>
      <c r="AV60" s="100">
        <f>'SO-05b - Přívod vody pro ...'!J35</f>
        <v>0</v>
      </c>
      <c r="AW60" s="100">
        <f>'SO-05b - Přívod vody pro ...'!J36</f>
        <v>0</v>
      </c>
      <c r="AX60" s="100">
        <f>'SO-05b - Přívod vody pro ...'!J37</f>
        <v>0</v>
      </c>
      <c r="AY60" s="100">
        <f>'SO-05b - Přívod vody pro ...'!J38</f>
        <v>0</v>
      </c>
      <c r="AZ60" s="100">
        <f>'SO-05b - Přívod vody pro ...'!F35</f>
        <v>0</v>
      </c>
      <c r="BA60" s="100">
        <f>'SO-05b - Přívod vody pro ...'!F36</f>
        <v>0</v>
      </c>
      <c r="BB60" s="100">
        <f>'SO-05b - Přívod vody pro ...'!F37</f>
        <v>0</v>
      </c>
      <c r="BC60" s="100">
        <f>'SO-05b - Přívod vody pro ...'!F38</f>
        <v>0</v>
      </c>
      <c r="BD60" s="102">
        <f>'SO-05b - Přívod vody pro ...'!F39</f>
        <v>0</v>
      </c>
      <c r="BT60" s="103" t="s">
        <v>80</v>
      </c>
      <c r="BV60" s="103" t="s">
        <v>73</v>
      </c>
      <c r="BW60" s="103" t="s">
        <v>100</v>
      </c>
      <c r="BX60" s="103" t="s">
        <v>79</v>
      </c>
      <c r="CL60" s="103" t="s">
        <v>94</v>
      </c>
    </row>
    <row r="61" spans="1:91" s="4" customFormat="1" ht="35.25" customHeight="1">
      <c r="A61" s="96" t="s">
        <v>81</v>
      </c>
      <c r="B61" s="51"/>
      <c r="C61" s="97"/>
      <c r="D61" s="97"/>
      <c r="E61" s="321" t="s">
        <v>101</v>
      </c>
      <c r="F61" s="321"/>
      <c r="G61" s="321"/>
      <c r="H61" s="321"/>
      <c r="I61" s="321"/>
      <c r="J61" s="97"/>
      <c r="K61" s="321" t="s">
        <v>102</v>
      </c>
      <c r="L61" s="321"/>
      <c r="M61" s="321"/>
      <c r="N61" s="321"/>
      <c r="O61" s="321"/>
      <c r="P61" s="321"/>
      <c r="Q61" s="321"/>
      <c r="R61" s="321"/>
      <c r="S61" s="321"/>
      <c r="T61" s="321"/>
      <c r="U61" s="321"/>
      <c r="V61" s="321"/>
      <c r="W61" s="321"/>
      <c r="X61" s="321"/>
      <c r="Y61" s="321"/>
      <c r="Z61" s="321"/>
      <c r="AA61" s="321"/>
      <c r="AB61" s="321"/>
      <c r="AC61" s="321"/>
      <c r="AD61" s="321"/>
      <c r="AE61" s="321"/>
      <c r="AF61" s="321"/>
      <c r="AG61" s="346">
        <f>'F SO-06 02 SM ZP - Elektr...'!J32</f>
        <v>0</v>
      </c>
      <c r="AH61" s="347"/>
      <c r="AI61" s="347"/>
      <c r="AJ61" s="347"/>
      <c r="AK61" s="347"/>
      <c r="AL61" s="347"/>
      <c r="AM61" s="347"/>
      <c r="AN61" s="346">
        <f t="shared" si="0"/>
        <v>0</v>
      </c>
      <c r="AO61" s="347"/>
      <c r="AP61" s="347"/>
      <c r="AQ61" s="98" t="s">
        <v>84</v>
      </c>
      <c r="AR61" s="53"/>
      <c r="AS61" s="99">
        <v>0</v>
      </c>
      <c r="AT61" s="100">
        <f t="shared" si="1"/>
        <v>0</v>
      </c>
      <c r="AU61" s="101">
        <f>'F SO-06 02 SM ZP - Elektr...'!P87</f>
        <v>0</v>
      </c>
      <c r="AV61" s="100">
        <f>'F SO-06 02 SM ZP - Elektr...'!J35</f>
        <v>0</v>
      </c>
      <c r="AW61" s="100">
        <f>'F SO-06 02 SM ZP - Elektr...'!J36</f>
        <v>0</v>
      </c>
      <c r="AX61" s="100">
        <f>'F SO-06 02 SM ZP - Elektr...'!J37</f>
        <v>0</v>
      </c>
      <c r="AY61" s="100">
        <f>'F SO-06 02 SM ZP - Elektr...'!J38</f>
        <v>0</v>
      </c>
      <c r="AZ61" s="100">
        <f>'F SO-06 02 SM ZP - Elektr...'!F35</f>
        <v>0</v>
      </c>
      <c r="BA61" s="100">
        <f>'F SO-06 02 SM ZP - Elektr...'!F36</f>
        <v>0</v>
      </c>
      <c r="BB61" s="100">
        <f>'F SO-06 02 SM ZP - Elektr...'!F37</f>
        <v>0</v>
      </c>
      <c r="BC61" s="100">
        <f>'F SO-06 02 SM ZP - Elektr...'!F38</f>
        <v>0</v>
      </c>
      <c r="BD61" s="102">
        <f>'F SO-06 02 SM ZP - Elektr...'!F39</f>
        <v>0</v>
      </c>
      <c r="BT61" s="103" t="s">
        <v>80</v>
      </c>
      <c r="BV61" s="103" t="s">
        <v>73</v>
      </c>
      <c r="BW61" s="103" t="s">
        <v>103</v>
      </c>
      <c r="BX61" s="103" t="s">
        <v>79</v>
      </c>
      <c r="CL61" s="103" t="s">
        <v>19</v>
      </c>
    </row>
    <row r="62" spans="1:91" s="4" customFormat="1" ht="16.5" customHeight="1">
      <c r="A62" s="96" t="s">
        <v>81</v>
      </c>
      <c r="B62" s="51"/>
      <c r="C62" s="97"/>
      <c r="D62" s="97"/>
      <c r="E62" s="321" t="s">
        <v>104</v>
      </c>
      <c r="F62" s="321"/>
      <c r="G62" s="321"/>
      <c r="H62" s="321"/>
      <c r="I62" s="321"/>
      <c r="J62" s="97"/>
      <c r="K62" s="321" t="s">
        <v>105</v>
      </c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46">
        <f>'VON - Vedlejší a ostatní ...'!J32</f>
        <v>0</v>
      </c>
      <c r="AH62" s="347"/>
      <c r="AI62" s="347"/>
      <c r="AJ62" s="347"/>
      <c r="AK62" s="347"/>
      <c r="AL62" s="347"/>
      <c r="AM62" s="347"/>
      <c r="AN62" s="346">
        <f t="shared" si="0"/>
        <v>0</v>
      </c>
      <c r="AO62" s="347"/>
      <c r="AP62" s="347"/>
      <c r="AQ62" s="98" t="s">
        <v>84</v>
      </c>
      <c r="AR62" s="53"/>
      <c r="AS62" s="99">
        <v>0</v>
      </c>
      <c r="AT62" s="100">
        <f t="shared" si="1"/>
        <v>0</v>
      </c>
      <c r="AU62" s="101">
        <f>'VON - Vedlejší a ostatní ...'!P88</f>
        <v>0</v>
      </c>
      <c r="AV62" s="100">
        <f>'VON - Vedlejší a ostatní ...'!J35</f>
        <v>0</v>
      </c>
      <c r="AW62" s="100">
        <f>'VON - Vedlejší a ostatní ...'!J36</f>
        <v>0</v>
      </c>
      <c r="AX62" s="100">
        <f>'VON - Vedlejší a ostatní ...'!J37</f>
        <v>0</v>
      </c>
      <c r="AY62" s="100">
        <f>'VON - Vedlejší a ostatní ...'!J38</f>
        <v>0</v>
      </c>
      <c r="AZ62" s="100">
        <f>'VON - Vedlejší a ostatní ...'!F35</f>
        <v>0</v>
      </c>
      <c r="BA62" s="100">
        <f>'VON - Vedlejší a ostatní ...'!F36</f>
        <v>0</v>
      </c>
      <c r="BB62" s="100">
        <f>'VON - Vedlejší a ostatní ...'!F37</f>
        <v>0</v>
      </c>
      <c r="BC62" s="100">
        <f>'VON - Vedlejší a ostatní ...'!F38</f>
        <v>0</v>
      </c>
      <c r="BD62" s="102">
        <f>'VON - Vedlejší a ostatní ...'!F39</f>
        <v>0</v>
      </c>
      <c r="BT62" s="103" t="s">
        <v>80</v>
      </c>
      <c r="BV62" s="103" t="s">
        <v>73</v>
      </c>
      <c r="BW62" s="103" t="s">
        <v>106</v>
      </c>
      <c r="BX62" s="103" t="s">
        <v>79</v>
      </c>
      <c r="CL62" s="103" t="s">
        <v>19</v>
      </c>
    </row>
    <row r="63" spans="1:91" s="7" customFormat="1" ht="16.5" customHeight="1">
      <c r="B63" s="86"/>
      <c r="C63" s="87"/>
      <c r="D63" s="320" t="s">
        <v>107</v>
      </c>
      <c r="E63" s="320"/>
      <c r="F63" s="320"/>
      <c r="G63" s="320"/>
      <c r="H63" s="320"/>
      <c r="I63" s="88"/>
      <c r="J63" s="320" t="s">
        <v>108</v>
      </c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48">
        <f>ROUND(SUM(AG64:AG67),2)</f>
        <v>0</v>
      </c>
      <c r="AH63" s="349"/>
      <c r="AI63" s="349"/>
      <c r="AJ63" s="349"/>
      <c r="AK63" s="349"/>
      <c r="AL63" s="349"/>
      <c r="AM63" s="349"/>
      <c r="AN63" s="354">
        <f t="shared" si="0"/>
        <v>0</v>
      </c>
      <c r="AO63" s="349"/>
      <c r="AP63" s="349"/>
      <c r="AQ63" s="89" t="s">
        <v>77</v>
      </c>
      <c r="AR63" s="90"/>
      <c r="AS63" s="91">
        <f>ROUND(SUM(AS64:AS67),2)</f>
        <v>0</v>
      </c>
      <c r="AT63" s="92">
        <f t="shared" si="1"/>
        <v>0</v>
      </c>
      <c r="AU63" s="93">
        <f>ROUND(SUM(AU64:AU67),5)</f>
        <v>0</v>
      </c>
      <c r="AV63" s="92">
        <f>ROUND(AZ63*L29,2)</f>
        <v>0</v>
      </c>
      <c r="AW63" s="92">
        <f>ROUND(BA63*L30,2)</f>
        <v>0</v>
      </c>
      <c r="AX63" s="92">
        <f>ROUND(BB63*L29,2)</f>
        <v>0</v>
      </c>
      <c r="AY63" s="92">
        <f>ROUND(BC63*L30,2)</f>
        <v>0</v>
      </c>
      <c r="AZ63" s="92">
        <f>ROUND(SUM(AZ64:AZ67),2)</f>
        <v>0</v>
      </c>
      <c r="BA63" s="92">
        <f>ROUND(SUM(BA64:BA67),2)</f>
        <v>0</v>
      </c>
      <c r="BB63" s="92">
        <f>ROUND(SUM(BB64:BB67),2)</f>
        <v>0</v>
      </c>
      <c r="BC63" s="92">
        <f>ROUND(SUM(BC64:BC67),2)</f>
        <v>0</v>
      </c>
      <c r="BD63" s="94">
        <f>ROUND(SUM(BD64:BD67),2)</f>
        <v>0</v>
      </c>
      <c r="BS63" s="95" t="s">
        <v>70</v>
      </c>
      <c r="BT63" s="95" t="s">
        <v>78</v>
      </c>
      <c r="BU63" s="95" t="s">
        <v>72</v>
      </c>
      <c r="BV63" s="95" t="s">
        <v>73</v>
      </c>
      <c r="BW63" s="95" t="s">
        <v>109</v>
      </c>
      <c r="BX63" s="95" t="s">
        <v>5</v>
      </c>
      <c r="CL63" s="95" t="s">
        <v>19</v>
      </c>
      <c r="CM63" s="95" t="s">
        <v>80</v>
      </c>
    </row>
    <row r="64" spans="1:91" s="4" customFormat="1" ht="16.5" customHeight="1">
      <c r="A64" s="96" t="s">
        <v>81</v>
      </c>
      <c r="B64" s="51"/>
      <c r="C64" s="97"/>
      <c r="D64" s="97"/>
      <c r="E64" s="321" t="s">
        <v>110</v>
      </c>
      <c r="F64" s="321"/>
      <c r="G64" s="321"/>
      <c r="H64" s="321"/>
      <c r="I64" s="321"/>
      <c r="J64" s="97"/>
      <c r="K64" s="321" t="s">
        <v>83</v>
      </c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46">
        <f>'SO-01b - Dešťová kanaliza...'!J32</f>
        <v>0</v>
      </c>
      <c r="AH64" s="347"/>
      <c r="AI64" s="347"/>
      <c r="AJ64" s="347"/>
      <c r="AK64" s="347"/>
      <c r="AL64" s="347"/>
      <c r="AM64" s="347"/>
      <c r="AN64" s="346">
        <f t="shared" si="0"/>
        <v>0</v>
      </c>
      <c r="AO64" s="347"/>
      <c r="AP64" s="347"/>
      <c r="AQ64" s="98" t="s">
        <v>84</v>
      </c>
      <c r="AR64" s="53"/>
      <c r="AS64" s="99">
        <v>0</v>
      </c>
      <c r="AT64" s="100">
        <f t="shared" si="1"/>
        <v>0</v>
      </c>
      <c r="AU64" s="101">
        <f>'SO-01b - Dešťová kanaliza...'!P92</f>
        <v>0</v>
      </c>
      <c r="AV64" s="100">
        <f>'SO-01b - Dešťová kanaliza...'!J35</f>
        <v>0</v>
      </c>
      <c r="AW64" s="100">
        <f>'SO-01b - Dešťová kanaliza...'!J36</f>
        <v>0</v>
      </c>
      <c r="AX64" s="100">
        <f>'SO-01b - Dešťová kanaliza...'!J37</f>
        <v>0</v>
      </c>
      <c r="AY64" s="100">
        <f>'SO-01b - Dešťová kanaliza...'!J38</f>
        <v>0</v>
      </c>
      <c r="AZ64" s="100">
        <f>'SO-01b - Dešťová kanaliza...'!F35</f>
        <v>0</v>
      </c>
      <c r="BA64" s="100">
        <f>'SO-01b - Dešťová kanaliza...'!F36</f>
        <v>0</v>
      </c>
      <c r="BB64" s="100">
        <f>'SO-01b - Dešťová kanaliza...'!F37</f>
        <v>0</v>
      </c>
      <c r="BC64" s="100">
        <f>'SO-01b - Dešťová kanaliza...'!F38</f>
        <v>0</v>
      </c>
      <c r="BD64" s="102">
        <f>'SO-01b - Dešťová kanaliza...'!F39</f>
        <v>0</v>
      </c>
      <c r="BT64" s="103" t="s">
        <v>80</v>
      </c>
      <c r="BV64" s="103" t="s">
        <v>73</v>
      </c>
      <c r="BW64" s="103" t="s">
        <v>111</v>
      </c>
      <c r="BX64" s="103" t="s">
        <v>109</v>
      </c>
      <c r="CL64" s="103" t="s">
        <v>86</v>
      </c>
    </row>
    <row r="65" spans="1:90" s="4" customFormat="1" ht="16.5" customHeight="1">
      <c r="A65" s="96" t="s">
        <v>81</v>
      </c>
      <c r="B65" s="51"/>
      <c r="C65" s="97"/>
      <c r="D65" s="97"/>
      <c r="E65" s="321" t="s">
        <v>112</v>
      </c>
      <c r="F65" s="321"/>
      <c r="G65" s="321"/>
      <c r="H65" s="321"/>
      <c r="I65" s="321"/>
      <c r="J65" s="97"/>
      <c r="K65" s="321" t="s">
        <v>92</v>
      </c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46">
        <f>'SO-03a - Přívod vody pro ...'!J32</f>
        <v>0</v>
      </c>
      <c r="AH65" s="347"/>
      <c r="AI65" s="347"/>
      <c r="AJ65" s="347"/>
      <c r="AK65" s="347"/>
      <c r="AL65" s="347"/>
      <c r="AM65" s="347"/>
      <c r="AN65" s="346">
        <f t="shared" si="0"/>
        <v>0</v>
      </c>
      <c r="AO65" s="347"/>
      <c r="AP65" s="347"/>
      <c r="AQ65" s="98" t="s">
        <v>84</v>
      </c>
      <c r="AR65" s="53"/>
      <c r="AS65" s="99">
        <v>0</v>
      </c>
      <c r="AT65" s="100">
        <f t="shared" si="1"/>
        <v>0</v>
      </c>
      <c r="AU65" s="101">
        <f>'SO-03a - Přívod vody pro ...'!P91</f>
        <v>0</v>
      </c>
      <c r="AV65" s="100">
        <f>'SO-03a - Přívod vody pro ...'!J35</f>
        <v>0</v>
      </c>
      <c r="AW65" s="100">
        <f>'SO-03a - Přívod vody pro ...'!J36</f>
        <v>0</v>
      </c>
      <c r="AX65" s="100">
        <f>'SO-03a - Přívod vody pro ...'!J37</f>
        <v>0</v>
      </c>
      <c r="AY65" s="100">
        <f>'SO-03a - Přívod vody pro ...'!J38</f>
        <v>0</v>
      </c>
      <c r="AZ65" s="100">
        <f>'SO-03a - Přívod vody pro ...'!F35</f>
        <v>0</v>
      </c>
      <c r="BA65" s="100">
        <f>'SO-03a - Přívod vody pro ...'!F36</f>
        <v>0</v>
      </c>
      <c r="BB65" s="100">
        <f>'SO-03a - Přívod vody pro ...'!F37</f>
        <v>0</v>
      </c>
      <c r="BC65" s="100">
        <f>'SO-03a - Přívod vody pro ...'!F38</f>
        <v>0</v>
      </c>
      <c r="BD65" s="102">
        <f>'SO-03a - Přívod vody pro ...'!F39</f>
        <v>0</v>
      </c>
      <c r="BT65" s="103" t="s">
        <v>80</v>
      </c>
      <c r="BV65" s="103" t="s">
        <v>73</v>
      </c>
      <c r="BW65" s="103" t="s">
        <v>113</v>
      </c>
      <c r="BX65" s="103" t="s">
        <v>109</v>
      </c>
      <c r="CL65" s="103" t="s">
        <v>94</v>
      </c>
    </row>
    <row r="66" spans="1:90" s="4" customFormat="1" ht="16.5" customHeight="1">
      <c r="A66" s="96" t="s">
        <v>81</v>
      </c>
      <c r="B66" s="51"/>
      <c r="C66" s="97"/>
      <c r="D66" s="97"/>
      <c r="E66" s="321" t="s">
        <v>114</v>
      </c>
      <c r="F66" s="321"/>
      <c r="G66" s="321"/>
      <c r="H66" s="321"/>
      <c r="I66" s="321"/>
      <c r="J66" s="97"/>
      <c r="K66" s="321" t="s">
        <v>99</v>
      </c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46">
        <f>'SO-05a - Přívod vody pro ...'!J32</f>
        <v>0</v>
      </c>
      <c r="AH66" s="347"/>
      <c r="AI66" s="347"/>
      <c r="AJ66" s="347"/>
      <c r="AK66" s="347"/>
      <c r="AL66" s="347"/>
      <c r="AM66" s="347"/>
      <c r="AN66" s="346">
        <f t="shared" si="0"/>
        <v>0</v>
      </c>
      <c r="AO66" s="347"/>
      <c r="AP66" s="347"/>
      <c r="AQ66" s="98" t="s">
        <v>84</v>
      </c>
      <c r="AR66" s="53"/>
      <c r="AS66" s="99">
        <v>0</v>
      </c>
      <c r="AT66" s="100">
        <f t="shared" si="1"/>
        <v>0</v>
      </c>
      <c r="AU66" s="101">
        <f>'SO-05a - Přívod vody pro ...'!P93</f>
        <v>0</v>
      </c>
      <c r="AV66" s="100">
        <f>'SO-05a - Přívod vody pro ...'!J35</f>
        <v>0</v>
      </c>
      <c r="AW66" s="100">
        <f>'SO-05a - Přívod vody pro ...'!J36</f>
        <v>0</v>
      </c>
      <c r="AX66" s="100">
        <f>'SO-05a - Přívod vody pro ...'!J37</f>
        <v>0</v>
      </c>
      <c r="AY66" s="100">
        <f>'SO-05a - Přívod vody pro ...'!J38</f>
        <v>0</v>
      </c>
      <c r="AZ66" s="100">
        <f>'SO-05a - Přívod vody pro ...'!F35</f>
        <v>0</v>
      </c>
      <c r="BA66" s="100">
        <f>'SO-05a - Přívod vody pro ...'!F36</f>
        <v>0</v>
      </c>
      <c r="BB66" s="100">
        <f>'SO-05a - Přívod vody pro ...'!F37</f>
        <v>0</v>
      </c>
      <c r="BC66" s="100">
        <f>'SO-05a - Přívod vody pro ...'!F38</f>
        <v>0</v>
      </c>
      <c r="BD66" s="102">
        <f>'SO-05a - Přívod vody pro ...'!F39</f>
        <v>0</v>
      </c>
      <c r="BT66" s="103" t="s">
        <v>80</v>
      </c>
      <c r="BV66" s="103" t="s">
        <v>73</v>
      </c>
      <c r="BW66" s="103" t="s">
        <v>115</v>
      </c>
      <c r="BX66" s="103" t="s">
        <v>109</v>
      </c>
      <c r="CL66" s="103" t="s">
        <v>94</v>
      </c>
    </row>
    <row r="67" spans="1:90" s="4" customFormat="1" ht="35.25" customHeight="1">
      <c r="A67" s="96" t="s">
        <v>81</v>
      </c>
      <c r="B67" s="51"/>
      <c r="C67" s="97"/>
      <c r="D67" s="97"/>
      <c r="E67" s="321" t="s">
        <v>116</v>
      </c>
      <c r="F67" s="321"/>
      <c r="G67" s="321"/>
      <c r="H67" s="321"/>
      <c r="I67" s="321"/>
      <c r="J67" s="97"/>
      <c r="K67" s="321" t="s">
        <v>102</v>
      </c>
      <c r="L67" s="321"/>
      <c r="M67" s="321"/>
      <c r="N67" s="321"/>
      <c r="O67" s="321"/>
      <c r="P67" s="321"/>
      <c r="Q67" s="321"/>
      <c r="R67" s="321"/>
      <c r="S67" s="321"/>
      <c r="T67" s="321"/>
      <c r="U67" s="321"/>
      <c r="V67" s="321"/>
      <c r="W67" s="321"/>
      <c r="X67" s="321"/>
      <c r="Y67" s="321"/>
      <c r="Z67" s="321"/>
      <c r="AA67" s="321"/>
      <c r="AB67" s="321"/>
      <c r="AC67" s="321"/>
      <c r="AD67" s="321"/>
      <c r="AE67" s="321"/>
      <c r="AF67" s="321"/>
      <c r="AG67" s="346">
        <f>'F SO-06 02 SM NZP - Elekt...'!J32</f>
        <v>0</v>
      </c>
      <c r="AH67" s="347"/>
      <c r="AI67" s="347"/>
      <c r="AJ67" s="347"/>
      <c r="AK67" s="347"/>
      <c r="AL67" s="347"/>
      <c r="AM67" s="347"/>
      <c r="AN67" s="346">
        <f t="shared" si="0"/>
        <v>0</v>
      </c>
      <c r="AO67" s="347"/>
      <c r="AP67" s="347"/>
      <c r="AQ67" s="98" t="s">
        <v>84</v>
      </c>
      <c r="AR67" s="53"/>
      <c r="AS67" s="104">
        <v>0</v>
      </c>
      <c r="AT67" s="105">
        <f t="shared" si="1"/>
        <v>0</v>
      </c>
      <c r="AU67" s="106">
        <f>'F SO-06 02 SM NZP - Elekt...'!P87</f>
        <v>0</v>
      </c>
      <c r="AV67" s="105">
        <f>'F SO-06 02 SM NZP - Elekt...'!J35</f>
        <v>0</v>
      </c>
      <c r="AW67" s="105">
        <f>'F SO-06 02 SM NZP - Elekt...'!J36</f>
        <v>0</v>
      </c>
      <c r="AX67" s="105">
        <f>'F SO-06 02 SM NZP - Elekt...'!J37</f>
        <v>0</v>
      </c>
      <c r="AY67" s="105">
        <f>'F SO-06 02 SM NZP - Elekt...'!J38</f>
        <v>0</v>
      </c>
      <c r="AZ67" s="105">
        <f>'F SO-06 02 SM NZP - Elekt...'!F35</f>
        <v>0</v>
      </c>
      <c r="BA67" s="105">
        <f>'F SO-06 02 SM NZP - Elekt...'!F36</f>
        <v>0</v>
      </c>
      <c r="BB67" s="105">
        <f>'F SO-06 02 SM NZP - Elekt...'!F37</f>
        <v>0</v>
      </c>
      <c r="BC67" s="105">
        <f>'F SO-06 02 SM NZP - Elekt...'!F38</f>
        <v>0</v>
      </c>
      <c r="BD67" s="107">
        <f>'F SO-06 02 SM NZP - Elekt...'!F39</f>
        <v>0</v>
      </c>
      <c r="BT67" s="103" t="s">
        <v>80</v>
      </c>
      <c r="BV67" s="103" t="s">
        <v>73</v>
      </c>
      <c r="BW67" s="103" t="s">
        <v>117</v>
      </c>
      <c r="BX67" s="103" t="s">
        <v>109</v>
      </c>
      <c r="CL67" s="103" t="s">
        <v>19</v>
      </c>
    </row>
    <row r="68" spans="1:90" s="2" customFormat="1" ht="30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9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1:90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39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</sheetData>
  <sheetProtection algorithmName="SHA-512" hashValue="Zu46Di8tbpGHtQBbgBwTFAFfnO5b9ISv5vs6k4X6QGNyk+0/4W4vtinxHfZcqbjW/naJ8O51UrmDO9EB5szOhA==" saltValue="vf2A0cEE0Yb4OHv4lve5E8adSHfSSYJ9eSa3O/nH7XDoERjPrjmMZDTxpo86PC8Gn8XoDF44KZhXfhmU6bEZ8Q==" spinCount="100000" sheet="1" objects="1" scenarios="1" formatColumns="0" formatRows="0"/>
  <mergeCells count="90">
    <mergeCell ref="AN67:AP67"/>
    <mergeCell ref="AG67:AM67"/>
    <mergeCell ref="AN54:AP54"/>
    <mergeCell ref="AS49:AT51"/>
    <mergeCell ref="AN65:AP65"/>
    <mergeCell ref="AG65:AM65"/>
    <mergeCell ref="AN66:AP66"/>
    <mergeCell ref="AG66:AM66"/>
    <mergeCell ref="AR2:BE2"/>
    <mergeCell ref="AG57:AM57"/>
    <mergeCell ref="AG63:AM63"/>
    <mergeCell ref="AG62:AM62"/>
    <mergeCell ref="AG52:AM52"/>
    <mergeCell ref="AG61:AM61"/>
    <mergeCell ref="AG60:AM60"/>
    <mergeCell ref="AG55:AM55"/>
    <mergeCell ref="AG56:AM56"/>
    <mergeCell ref="AG59:AM59"/>
    <mergeCell ref="AG58:AM58"/>
    <mergeCell ref="AM47:AN47"/>
    <mergeCell ref="AM49:AP49"/>
    <mergeCell ref="AM50:AP50"/>
    <mergeCell ref="AN59:AP59"/>
    <mergeCell ref="AN63:AP6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6:I66"/>
    <mergeCell ref="K66:AF66"/>
    <mergeCell ref="E67:I67"/>
    <mergeCell ref="K67:AF67"/>
    <mergeCell ref="AG54:AM54"/>
    <mergeCell ref="AG64:AM64"/>
    <mergeCell ref="K64:AF64"/>
    <mergeCell ref="K56:AF56"/>
    <mergeCell ref="K58:AF58"/>
    <mergeCell ref="L45:AO45"/>
    <mergeCell ref="E65:I65"/>
    <mergeCell ref="K65:AF65"/>
    <mergeCell ref="AN64:AP64"/>
    <mergeCell ref="AN58:AP58"/>
    <mergeCell ref="AN62:AP62"/>
    <mergeCell ref="AN55:AP55"/>
    <mergeCell ref="AN52:AP52"/>
    <mergeCell ref="AN57:AP57"/>
    <mergeCell ref="AN61:AP61"/>
    <mergeCell ref="AN60:AP60"/>
    <mergeCell ref="AN56:AP56"/>
    <mergeCell ref="E64:I64"/>
    <mergeCell ref="E56:I56"/>
    <mergeCell ref="E61:I61"/>
    <mergeCell ref="E60:I60"/>
    <mergeCell ref="E59:I59"/>
    <mergeCell ref="C52:G52"/>
    <mergeCell ref="D63:H63"/>
    <mergeCell ref="D55:H55"/>
    <mergeCell ref="E58:I58"/>
    <mergeCell ref="E57:I57"/>
    <mergeCell ref="E62:I62"/>
    <mergeCell ref="I52:AF52"/>
    <mergeCell ref="J63:AF63"/>
    <mergeCell ref="J55:AF55"/>
    <mergeCell ref="K59:AF59"/>
    <mergeCell ref="K60:AF60"/>
    <mergeCell ref="K57:AF57"/>
    <mergeCell ref="K61:AF61"/>
    <mergeCell ref="K62:AF62"/>
  </mergeCells>
  <hyperlinks>
    <hyperlink ref="A56" location="'SO-01a - Dešťová kanaliza...'!C2" display="/"/>
    <hyperlink ref="A57" location="'SO-02 - Nádrž'!C2" display="/"/>
    <hyperlink ref="A58" location="'SO-03b - Přívod vody pro ...'!C2" display="/"/>
    <hyperlink ref="A59" location="'SO-04 - Jezírko'!C2" display="/"/>
    <hyperlink ref="A60" location="'SO-05b - Přívod vody pro ...'!C2" display="/"/>
    <hyperlink ref="A61" location="'F SO-06 02 SM ZP - Elektr...'!C2" display="/"/>
    <hyperlink ref="A62" location="'VON - Vedlejší a ostatní ...'!C2" display="/"/>
    <hyperlink ref="A64" location="'SO-01b - Dešťová kanaliza...'!C2" display="/"/>
    <hyperlink ref="A65" location="'SO-03a - Přívod vody pro ...'!C2" display="/"/>
    <hyperlink ref="A66" location="'SO-05a - Přívod vody pro ...'!C2" display="/"/>
    <hyperlink ref="A67" location="'F SO-06 02 SM NZP - Elekt...'!C2" display="/"/>
  </hyperlinks>
  <pageMargins left="0.39374999999999999" right="0.39374999999999999" top="0.39374999999999999" bottom="0.39374999999999999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1273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1301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94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ROUND(J91,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ROUND((SUM(BE91:BE247)),  2)</f>
        <v>0</v>
      </c>
      <c r="G35" s="34"/>
      <c r="H35" s="34"/>
      <c r="I35" s="124">
        <v>0.21</v>
      </c>
      <c r="J35" s="123">
        <f>ROUND(((SUM(BE91:BE247))*I35),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ROUND((SUM(BF91:BF247)),  2)</f>
        <v>0</v>
      </c>
      <c r="G36" s="34"/>
      <c r="H36" s="34"/>
      <c r="I36" s="124">
        <v>0.15</v>
      </c>
      <c r="J36" s="123">
        <f>ROUND(((SUM(BF91:BF247))*I36),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ROUND((SUM(BG91:BG247)),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ROUND((SUM(BH91:BH247)),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ROUND((SUM(BI91:BI247)),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1273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SO-03a - Přívod vody pro areál spodního parku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J91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J92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J93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J153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130</v>
      </c>
      <c r="E67" s="148"/>
      <c r="F67" s="148"/>
      <c r="G67" s="148"/>
      <c r="H67" s="148"/>
      <c r="I67" s="148"/>
      <c r="J67" s="149">
        <f>J165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131</v>
      </c>
      <c r="E68" s="148"/>
      <c r="F68" s="148"/>
      <c r="G68" s="148"/>
      <c r="H68" s="148"/>
      <c r="I68" s="148"/>
      <c r="J68" s="149">
        <f>J178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134</v>
      </c>
      <c r="E69" s="148"/>
      <c r="F69" s="148"/>
      <c r="G69" s="148"/>
      <c r="H69" s="148"/>
      <c r="I69" s="148"/>
      <c r="J69" s="149">
        <f>J244</f>
        <v>0</v>
      </c>
      <c r="K69" s="97"/>
      <c r="L69" s="150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137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69" t="str">
        <f>E7</f>
        <v>Domov pod hradem Žampach - hospodaření se srážkovými vodami</v>
      </c>
      <c r="F79" s="370"/>
      <c r="G79" s="370"/>
      <c r="H79" s="370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119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4"/>
      <c r="B81" s="35"/>
      <c r="C81" s="36"/>
      <c r="D81" s="36"/>
      <c r="E81" s="369" t="s">
        <v>1273</v>
      </c>
      <c r="F81" s="371"/>
      <c r="G81" s="371"/>
      <c r="H81" s="371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121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23" t="str">
        <f>E11</f>
        <v>SO-03a - Přívod vody pro areál spodního parku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F14</f>
        <v xml:space="preserve"> </v>
      </c>
      <c r="G85" s="36"/>
      <c r="H85" s="36"/>
      <c r="I85" s="29" t="s">
        <v>23</v>
      </c>
      <c r="J85" s="59" t="str">
        <f>IF(J14="","",J14)</f>
        <v>30. 11. 2021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9" t="s">
        <v>25</v>
      </c>
      <c r="D87" s="36"/>
      <c r="E87" s="36"/>
      <c r="F87" s="27" t="str">
        <f>E17</f>
        <v>Pardubický kraj, Komenského náměstí 125, Pardubice</v>
      </c>
      <c r="G87" s="36"/>
      <c r="H87" s="36"/>
      <c r="I87" s="29" t="s">
        <v>31</v>
      </c>
      <c r="J87" s="32" t="str">
        <f>E23</f>
        <v>IRBOS s.r.o., Čestice 115, Kostelec nad Orlicí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6"/>
      <c r="E88" s="36"/>
      <c r="F88" s="27" t="str">
        <f>IF(E20="","",E20)</f>
        <v>Vyplň údaj</v>
      </c>
      <c r="G88" s="36"/>
      <c r="H88" s="36"/>
      <c r="I88" s="29" t="s">
        <v>34</v>
      </c>
      <c r="J88" s="32" t="str">
        <f>E26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51"/>
      <c r="B90" s="152"/>
      <c r="C90" s="153" t="s">
        <v>138</v>
      </c>
      <c r="D90" s="154" t="s">
        <v>56</v>
      </c>
      <c r="E90" s="154" t="s">
        <v>52</v>
      </c>
      <c r="F90" s="154" t="s">
        <v>53</v>
      </c>
      <c r="G90" s="154" t="s">
        <v>139</v>
      </c>
      <c r="H90" s="154" t="s">
        <v>140</v>
      </c>
      <c r="I90" s="154" t="s">
        <v>141</v>
      </c>
      <c r="J90" s="154" t="s">
        <v>125</v>
      </c>
      <c r="K90" s="155" t="s">
        <v>142</v>
      </c>
      <c r="L90" s="156"/>
      <c r="M90" s="68" t="s">
        <v>19</v>
      </c>
      <c r="N90" s="69" t="s">
        <v>41</v>
      </c>
      <c r="O90" s="69" t="s">
        <v>143</v>
      </c>
      <c r="P90" s="69" t="s">
        <v>144</v>
      </c>
      <c r="Q90" s="69" t="s">
        <v>145</v>
      </c>
      <c r="R90" s="69" t="s">
        <v>146</v>
      </c>
      <c r="S90" s="69" t="s">
        <v>147</v>
      </c>
      <c r="T90" s="70" t="s">
        <v>148</v>
      </c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</row>
    <row r="91" spans="1:65" s="2" customFormat="1" ht="22.9" customHeight="1">
      <c r="A91" s="34"/>
      <c r="B91" s="35"/>
      <c r="C91" s="75" t="s">
        <v>149</v>
      </c>
      <c r="D91" s="36"/>
      <c r="E91" s="36"/>
      <c r="F91" s="36"/>
      <c r="G91" s="36"/>
      <c r="H91" s="36"/>
      <c r="I91" s="36"/>
      <c r="J91" s="157">
        <f>BK91</f>
        <v>0</v>
      </c>
      <c r="K91" s="36"/>
      <c r="L91" s="39"/>
      <c r="M91" s="71"/>
      <c r="N91" s="158"/>
      <c r="O91" s="72"/>
      <c r="P91" s="159">
        <f>P92</f>
        <v>0</v>
      </c>
      <c r="Q91" s="72"/>
      <c r="R91" s="159">
        <f>R92</f>
        <v>269.5542446</v>
      </c>
      <c r="S91" s="72"/>
      <c r="T91" s="160">
        <f>T92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70</v>
      </c>
      <c r="AU91" s="17" t="s">
        <v>126</v>
      </c>
      <c r="BK91" s="161">
        <f>BK92</f>
        <v>0</v>
      </c>
    </row>
    <row r="92" spans="1:65" s="12" customFormat="1" ht="25.9" customHeight="1">
      <c r="B92" s="162"/>
      <c r="C92" s="163"/>
      <c r="D92" s="164" t="s">
        <v>70</v>
      </c>
      <c r="E92" s="165" t="s">
        <v>150</v>
      </c>
      <c r="F92" s="165" t="s">
        <v>151</v>
      </c>
      <c r="G92" s="163"/>
      <c r="H92" s="163"/>
      <c r="I92" s="166"/>
      <c r="J92" s="167">
        <f>BK92</f>
        <v>0</v>
      </c>
      <c r="K92" s="163"/>
      <c r="L92" s="168"/>
      <c r="M92" s="169"/>
      <c r="N92" s="170"/>
      <c r="O92" s="170"/>
      <c r="P92" s="171">
        <f>P93+P153+P165+P178+P244</f>
        <v>0</v>
      </c>
      <c r="Q92" s="170"/>
      <c r="R92" s="171">
        <f>R93+R153+R165+R178+R244</f>
        <v>269.5542446</v>
      </c>
      <c r="S92" s="170"/>
      <c r="T92" s="172">
        <f>T93+T153+T165+T178+T244</f>
        <v>0</v>
      </c>
      <c r="AR92" s="173" t="s">
        <v>78</v>
      </c>
      <c r="AT92" s="174" t="s">
        <v>70</v>
      </c>
      <c r="AU92" s="174" t="s">
        <v>71</v>
      </c>
      <c r="AY92" s="173" t="s">
        <v>152</v>
      </c>
      <c r="BK92" s="175">
        <f>BK93+BK153+BK165+BK178+BK244</f>
        <v>0</v>
      </c>
    </row>
    <row r="93" spans="1:65" s="12" customFormat="1" ht="22.9" customHeight="1">
      <c r="B93" s="162"/>
      <c r="C93" s="163"/>
      <c r="D93" s="164" t="s">
        <v>70</v>
      </c>
      <c r="E93" s="176" t="s">
        <v>78</v>
      </c>
      <c r="F93" s="176" t="s">
        <v>153</v>
      </c>
      <c r="G93" s="163"/>
      <c r="H93" s="163"/>
      <c r="I93" s="166"/>
      <c r="J93" s="177">
        <f>BK93</f>
        <v>0</v>
      </c>
      <c r="K93" s="163"/>
      <c r="L93" s="168"/>
      <c r="M93" s="169"/>
      <c r="N93" s="170"/>
      <c r="O93" s="170"/>
      <c r="P93" s="171">
        <f>SUM(P94:P152)</f>
        <v>0</v>
      </c>
      <c r="Q93" s="170"/>
      <c r="R93" s="171">
        <f>SUM(R94:R152)</f>
        <v>194.31591</v>
      </c>
      <c r="S93" s="170"/>
      <c r="T93" s="172">
        <f>SUM(T94:T152)</f>
        <v>0</v>
      </c>
      <c r="AR93" s="173" t="s">
        <v>78</v>
      </c>
      <c r="AT93" s="174" t="s">
        <v>70</v>
      </c>
      <c r="AU93" s="174" t="s">
        <v>78</v>
      </c>
      <c r="AY93" s="173" t="s">
        <v>152</v>
      </c>
      <c r="BK93" s="175">
        <f>SUM(BK94:BK152)</f>
        <v>0</v>
      </c>
    </row>
    <row r="94" spans="1:65" s="2" customFormat="1" ht="16.5" customHeight="1">
      <c r="A94" s="34"/>
      <c r="B94" s="35"/>
      <c r="C94" s="178" t="s">
        <v>78</v>
      </c>
      <c r="D94" s="178" t="s">
        <v>154</v>
      </c>
      <c r="E94" s="179" t="s">
        <v>930</v>
      </c>
      <c r="F94" s="180" t="s">
        <v>931</v>
      </c>
      <c r="G94" s="181" t="s">
        <v>183</v>
      </c>
      <c r="H94" s="182">
        <v>384</v>
      </c>
      <c r="I94" s="183"/>
      <c r="J94" s="184">
        <f>ROUND(I94*H94,2)</f>
        <v>0</v>
      </c>
      <c r="K94" s="180" t="s">
        <v>158</v>
      </c>
      <c r="L94" s="39"/>
      <c r="M94" s="185" t="s">
        <v>19</v>
      </c>
      <c r="N94" s="186" t="s">
        <v>43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159</v>
      </c>
      <c r="AT94" s="189" t="s">
        <v>154</v>
      </c>
      <c r="AU94" s="189" t="s">
        <v>80</v>
      </c>
      <c r="AY94" s="17" t="s">
        <v>152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80</v>
      </c>
      <c r="BK94" s="190">
        <f>ROUND(I94*H94,2)</f>
        <v>0</v>
      </c>
      <c r="BL94" s="17" t="s">
        <v>159</v>
      </c>
      <c r="BM94" s="189" t="s">
        <v>1302</v>
      </c>
    </row>
    <row r="95" spans="1:65" s="2" customFormat="1" ht="11.25">
      <c r="A95" s="34"/>
      <c r="B95" s="35"/>
      <c r="C95" s="36"/>
      <c r="D95" s="191" t="s">
        <v>161</v>
      </c>
      <c r="E95" s="36"/>
      <c r="F95" s="192" t="s">
        <v>933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2" customFormat="1" ht="11.25">
      <c r="A96" s="34"/>
      <c r="B96" s="35"/>
      <c r="C96" s="36"/>
      <c r="D96" s="196" t="s">
        <v>163</v>
      </c>
      <c r="E96" s="36"/>
      <c r="F96" s="197" t="s">
        <v>934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163</v>
      </c>
      <c r="AU96" s="17" t="s">
        <v>80</v>
      </c>
    </row>
    <row r="97" spans="1:65" s="13" customFormat="1" ht="11.25">
      <c r="B97" s="198"/>
      <c r="C97" s="199"/>
      <c r="D97" s="191" t="s">
        <v>165</v>
      </c>
      <c r="E97" s="200" t="s">
        <v>19</v>
      </c>
      <c r="F97" s="201" t="s">
        <v>1303</v>
      </c>
      <c r="G97" s="199"/>
      <c r="H97" s="202">
        <v>384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165</v>
      </c>
      <c r="AU97" s="208" t="s">
        <v>80</v>
      </c>
      <c r="AV97" s="13" t="s">
        <v>80</v>
      </c>
      <c r="AW97" s="13" t="s">
        <v>33</v>
      </c>
      <c r="AX97" s="13" t="s">
        <v>78</v>
      </c>
      <c r="AY97" s="208" t="s">
        <v>152</v>
      </c>
    </row>
    <row r="98" spans="1:65" s="2" customFormat="1" ht="16.5" customHeight="1">
      <c r="A98" s="34"/>
      <c r="B98" s="35"/>
      <c r="C98" s="178" t="s">
        <v>80</v>
      </c>
      <c r="D98" s="178" t="s">
        <v>154</v>
      </c>
      <c r="E98" s="179" t="s">
        <v>190</v>
      </c>
      <c r="F98" s="180" t="s">
        <v>191</v>
      </c>
      <c r="G98" s="181" t="s">
        <v>192</v>
      </c>
      <c r="H98" s="182">
        <v>5.44</v>
      </c>
      <c r="I98" s="183"/>
      <c r="J98" s="184">
        <f>ROUND(I98*H98,2)</f>
        <v>0</v>
      </c>
      <c r="K98" s="180" t="s">
        <v>158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159</v>
      </c>
      <c r="AT98" s="189" t="s">
        <v>154</v>
      </c>
      <c r="AU98" s="189" t="s">
        <v>80</v>
      </c>
      <c r="AY98" s="17" t="s">
        <v>152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159</v>
      </c>
      <c r="BM98" s="189" t="s">
        <v>1304</v>
      </c>
    </row>
    <row r="99" spans="1:65" s="2" customFormat="1" ht="19.5">
      <c r="A99" s="34"/>
      <c r="B99" s="35"/>
      <c r="C99" s="36"/>
      <c r="D99" s="191" t="s">
        <v>161</v>
      </c>
      <c r="E99" s="36"/>
      <c r="F99" s="192" t="s">
        <v>194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2" customFormat="1" ht="11.25">
      <c r="A100" s="34"/>
      <c r="B100" s="35"/>
      <c r="C100" s="36"/>
      <c r="D100" s="196" t="s">
        <v>163</v>
      </c>
      <c r="E100" s="36"/>
      <c r="F100" s="197" t="s">
        <v>195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80</v>
      </c>
    </row>
    <row r="101" spans="1:65" s="13" customFormat="1" ht="11.25">
      <c r="B101" s="198"/>
      <c r="C101" s="199"/>
      <c r="D101" s="191" t="s">
        <v>165</v>
      </c>
      <c r="E101" s="200" t="s">
        <v>19</v>
      </c>
      <c r="F101" s="201" t="s">
        <v>1305</v>
      </c>
      <c r="G101" s="199"/>
      <c r="H101" s="202">
        <v>1.28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165</v>
      </c>
      <c r="AU101" s="208" t="s">
        <v>80</v>
      </c>
      <c r="AV101" s="13" t="s">
        <v>80</v>
      </c>
      <c r="AW101" s="13" t="s">
        <v>33</v>
      </c>
      <c r="AX101" s="13" t="s">
        <v>71</v>
      </c>
      <c r="AY101" s="208" t="s">
        <v>152</v>
      </c>
    </row>
    <row r="102" spans="1:65" s="13" customFormat="1" ht="11.25">
      <c r="B102" s="198"/>
      <c r="C102" s="199"/>
      <c r="D102" s="191" t="s">
        <v>165</v>
      </c>
      <c r="E102" s="200" t="s">
        <v>19</v>
      </c>
      <c r="F102" s="201" t="s">
        <v>1306</v>
      </c>
      <c r="G102" s="199"/>
      <c r="H102" s="202">
        <v>4.16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165</v>
      </c>
      <c r="AU102" s="208" t="s">
        <v>80</v>
      </c>
      <c r="AV102" s="13" t="s">
        <v>80</v>
      </c>
      <c r="AW102" s="13" t="s">
        <v>33</v>
      </c>
      <c r="AX102" s="13" t="s">
        <v>71</v>
      </c>
      <c r="AY102" s="208" t="s">
        <v>152</v>
      </c>
    </row>
    <row r="103" spans="1:65" s="2" customFormat="1" ht="21.75" customHeight="1">
      <c r="A103" s="34"/>
      <c r="B103" s="35"/>
      <c r="C103" s="178" t="s">
        <v>174</v>
      </c>
      <c r="D103" s="178" t="s">
        <v>154</v>
      </c>
      <c r="E103" s="179" t="s">
        <v>1307</v>
      </c>
      <c r="F103" s="180" t="s">
        <v>1308</v>
      </c>
      <c r="G103" s="181" t="s">
        <v>192</v>
      </c>
      <c r="H103" s="182">
        <v>136.19999999999999</v>
      </c>
      <c r="I103" s="183"/>
      <c r="J103" s="184">
        <f>ROUND(I103*H103,2)</f>
        <v>0</v>
      </c>
      <c r="K103" s="180" t="s">
        <v>158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159</v>
      </c>
      <c r="AT103" s="189" t="s">
        <v>154</v>
      </c>
      <c r="AU103" s="189" t="s">
        <v>80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159</v>
      </c>
      <c r="BM103" s="189" t="s">
        <v>1309</v>
      </c>
    </row>
    <row r="104" spans="1:65" s="2" customFormat="1" ht="19.5">
      <c r="A104" s="34"/>
      <c r="B104" s="35"/>
      <c r="C104" s="36"/>
      <c r="D104" s="191" t="s">
        <v>161</v>
      </c>
      <c r="E104" s="36"/>
      <c r="F104" s="192" t="s">
        <v>1310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11.25">
      <c r="A105" s="34"/>
      <c r="B105" s="35"/>
      <c r="C105" s="36"/>
      <c r="D105" s="196" t="s">
        <v>163</v>
      </c>
      <c r="E105" s="36"/>
      <c r="F105" s="197" t="s">
        <v>1311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80</v>
      </c>
    </row>
    <row r="106" spans="1:65" s="13" customFormat="1" ht="11.25">
      <c r="B106" s="198"/>
      <c r="C106" s="199"/>
      <c r="D106" s="191" t="s">
        <v>165</v>
      </c>
      <c r="E106" s="200" t="s">
        <v>19</v>
      </c>
      <c r="F106" s="201" t="s">
        <v>1312</v>
      </c>
      <c r="G106" s="199"/>
      <c r="H106" s="202">
        <v>118.2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165</v>
      </c>
      <c r="AU106" s="208" t="s">
        <v>80</v>
      </c>
      <c r="AV106" s="13" t="s">
        <v>80</v>
      </c>
      <c r="AW106" s="13" t="s">
        <v>33</v>
      </c>
      <c r="AX106" s="13" t="s">
        <v>71</v>
      </c>
      <c r="AY106" s="208" t="s">
        <v>152</v>
      </c>
    </row>
    <row r="107" spans="1:65" s="13" customFormat="1" ht="11.25">
      <c r="B107" s="198"/>
      <c r="C107" s="199"/>
      <c r="D107" s="191" t="s">
        <v>165</v>
      </c>
      <c r="E107" s="200" t="s">
        <v>19</v>
      </c>
      <c r="F107" s="201" t="s">
        <v>1313</v>
      </c>
      <c r="G107" s="199"/>
      <c r="H107" s="202">
        <v>14.4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165</v>
      </c>
      <c r="AU107" s="208" t="s">
        <v>80</v>
      </c>
      <c r="AV107" s="13" t="s">
        <v>80</v>
      </c>
      <c r="AW107" s="13" t="s">
        <v>33</v>
      </c>
      <c r="AX107" s="13" t="s">
        <v>71</v>
      </c>
      <c r="AY107" s="208" t="s">
        <v>152</v>
      </c>
    </row>
    <row r="108" spans="1:65" s="13" customFormat="1" ht="11.25">
      <c r="B108" s="198"/>
      <c r="C108" s="199"/>
      <c r="D108" s="191" t="s">
        <v>165</v>
      </c>
      <c r="E108" s="200" t="s">
        <v>19</v>
      </c>
      <c r="F108" s="201" t="s">
        <v>1314</v>
      </c>
      <c r="G108" s="199"/>
      <c r="H108" s="202">
        <v>3.6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165</v>
      </c>
      <c r="AU108" s="208" t="s">
        <v>80</v>
      </c>
      <c r="AV108" s="13" t="s">
        <v>80</v>
      </c>
      <c r="AW108" s="13" t="s">
        <v>33</v>
      </c>
      <c r="AX108" s="13" t="s">
        <v>71</v>
      </c>
      <c r="AY108" s="208" t="s">
        <v>152</v>
      </c>
    </row>
    <row r="109" spans="1:65" s="2" customFormat="1" ht="16.5" customHeight="1">
      <c r="A109" s="34"/>
      <c r="B109" s="35"/>
      <c r="C109" s="178" t="s">
        <v>159</v>
      </c>
      <c r="D109" s="178" t="s">
        <v>154</v>
      </c>
      <c r="E109" s="179" t="s">
        <v>230</v>
      </c>
      <c r="F109" s="180" t="s">
        <v>231</v>
      </c>
      <c r="G109" s="181" t="s">
        <v>192</v>
      </c>
      <c r="H109" s="182">
        <v>0.96799999999999997</v>
      </c>
      <c r="I109" s="183"/>
      <c r="J109" s="184">
        <f>ROUND(I109*H109,2)</f>
        <v>0</v>
      </c>
      <c r="K109" s="180" t="s">
        <v>158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159</v>
      </c>
      <c r="AT109" s="189" t="s">
        <v>154</v>
      </c>
      <c r="AU109" s="189" t="s">
        <v>80</v>
      </c>
      <c r="AY109" s="17" t="s">
        <v>152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80</v>
      </c>
      <c r="BK109" s="190">
        <f>ROUND(I109*H109,2)</f>
        <v>0</v>
      </c>
      <c r="BL109" s="17" t="s">
        <v>159</v>
      </c>
      <c r="BM109" s="189" t="s">
        <v>1315</v>
      </c>
    </row>
    <row r="110" spans="1:65" s="2" customFormat="1" ht="19.5">
      <c r="A110" s="34"/>
      <c r="B110" s="35"/>
      <c r="C110" s="36"/>
      <c r="D110" s="191" t="s">
        <v>161</v>
      </c>
      <c r="E110" s="36"/>
      <c r="F110" s="192" t="s">
        <v>233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80</v>
      </c>
    </row>
    <row r="111" spans="1:65" s="2" customFormat="1" ht="11.25">
      <c r="A111" s="34"/>
      <c r="B111" s="35"/>
      <c r="C111" s="36"/>
      <c r="D111" s="196" t="s">
        <v>163</v>
      </c>
      <c r="E111" s="36"/>
      <c r="F111" s="197" t="s">
        <v>234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163</v>
      </c>
      <c r="AU111" s="17" t="s">
        <v>80</v>
      </c>
    </row>
    <row r="112" spans="1:65" s="13" customFormat="1" ht="11.25">
      <c r="B112" s="198"/>
      <c r="C112" s="199"/>
      <c r="D112" s="191" t="s">
        <v>165</v>
      </c>
      <c r="E112" s="200" t="s">
        <v>19</v>
      </c>
      <c r="F112" s="201" t="s">
        <v>1316</v>
      </c>
      <c r="G112" s="199"/>
      <c r="H112" s="202">
        <v>0.96799999999999997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165</v>
      </c>
      <c r="AU112" s="208" t="s">
        <v>80</v>
      </c>
      <c r="AV112" s="13" t="s">
        <v>80</v>
      </c>
      <c r="AW112" s="13" t="s">
        <v>33</v>
      </c>
      <c r="AX112" s="13" t="s">
        <v>78</v>
      </c>
      <c r="AY112" s="208" t="s">
        <v>152</v>
      </c>
    </row>
    <row r="113" spans="1:65" s="2" customFormat="1" ht="21.75" customHeight="1">
      <c r="A113" s="34"/>
      <c r="B113" s="35"/>
      <c r="C113" s="178" t="s">
        <v>189</v>
      </c>
      <c r="D113" s="178" t="s">
        <v>154</v>
      </c>
      <c r="E113" s="179" t="s">
        <v>294</v>
      </c>
      <c r="F113" s="180" t="s">
        <v>295</v>
      </c>
      <c r="G113" s="181" t="s">
        <v>192</v>
      </c>
      <c r="H113" s="182">
        <v>115.9</v>
      </c>
      <c r="I113" s="183"/>
      <c r="J113" s="184">
        <f>ROUND(I113*H113,2)</f>
        <v>0</v>
      </c>
      <c r="K113" s="180" t="s">
        <v>158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159</v>
      </c>
      <c r="AT113" s="189" t="s">
        <v>154</v>
      </c>
      <c r="AU113" s="189" t="s">
        <v>80</v>
      </c>
      <c r="AY113" s="17" t="s">
        <v>152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80</v>
      </c>
      <c r="BK113" s="190">
        <f>ROUND(I113*H113,2)</f>
        <v>0</v>
      </c>
      <c r="BL113" s="17" t="s">
        <v>159</v>
      </c>
      <c r="BM113" s="189" t="s">
        <v>1317</v>
      </c>
    </row>
    <row r="114" spans="1:65" s="2" customFormat="1" ht="19.5">
      <c r="A114" s="34"/>
      <c r="B114" s="35"/>
      <c r="C114" s="36"/>
      <c r="D114" s="191" t="s">
        <v>161</v>
      </c>
      <c r="E114" s="36"/>
      <c r="F114" s="192" t="s">
        <v>297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80</v>
      </c>
    </row>
    <row r="115" spans="1:65" s="2" customFormat="1" ht="11.25">
      <c r="A115" s="34"/>
      <c r="B115" s="35"/>
      <c r="C115" s="36"/>
      <c r="D115" s="196" t="s">
        <v>163</v>
      </c>
      <c r="E115" s="36"/>
      <c r="F115" s="197" t="s">
        <v>298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163</v>
      </c>
      <c r="AU115" s="17" t="s">
        <v>80</v>
      </c>
    </row>
    <row r="116" spans="1:65" s="13" customFormat="1" ht="11.25">
      <c r="B116" s="198"/>
      <c r="C116" s="199"/>
      <c r="D116" s="191" t="s">
        <v>165</v>
      </c>
      <c r="E116" s="200" t="s">
        <v>19</v>
      </c>
      <c r="F116" s="201" t="s">
        <v>1318</v>
      </c>
      <c r="G116" s="199"/>
      <c r="H116" s="202">
        <v>115.9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165</v>
      </c>
      <c r="AU116" s="208" t="s">
        <v>80</v>
      </c>
      <c r="AV116" s="13" t="s">
        <v>80</v>
      </c>
      <c r="AW116" s="13" t="s">
        <v>33</v>
      </c>
      <c r="AX116" s="13" t="s">
        <v>78</v>
      </c>
      <c r="AY116" s="208" t="s">
        <v>152</v>
      </c>
    </row>
    <row r="117" spans="1:65" s="2" customFormat="1" ht="16.5" customHeight="1">
      <c r="A117" s="34"/>
      <c r="B117" s="35"/>
      <c r="C117" s="178" t="s">
        <v>197</v>
      </c>
      <c r="D117" s="178" t="s">
        <v>154</v>
      </c>
      <c r="E117" s="179" t="s">
        <v>1319</v>
      </c>
      <c r="F117" s="180" t="s">
        <v>1320</v>
      </c>
      <c r="G117" s="181" t="s">
        <v>192</v>
      </c>
      <c r="H117" s="182">
        <v>115.9</v>
      </c>
      <c r="I117" s="183"/>
      <c r="J117" s="184">
        <f>ROUND(I117*H117,2)</f>
        <v>0</v>
      </c>
      <c r="K117" s="180" t="s">
        <v>158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159</v>
      </c>
      <c r="AT117" s="189" t="s">
        <v>154</v>
      </c>
      <c r="AU117" s="189" t="s">
        <v>80</v>
      </c>
      <c r="AY117" s="17" t="s">
        <v>152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159</v>
      </c>
      <c r="BM117" s="189" t="s">
        <v>1321</v>
      </c>
    </row>
    <row r="118" spans="1:65" s="2" customFormat="1" ht="19.5">
      <c r="A118" s="34"/>
      <c r="B118" s="35"/>
      <c r="C118" s="36"/>
      <c r="D118" s="191" t="s">
        <v>161</v>
      </c>
      <c r="E118" s="36"/>
      <c r="F118" s="192" t="s">
        <v>1322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2" customFormat="1" ht="11.25">
      <c r="A119" s="34"/>
      <c r="B119" s="35"/>
      <c r="C119" s="36"/>
      <c r="D119" s="196" t="s">
        <v>163</v>
      </c>
      <c r="E119" s="36"/>
      <c r="F119" s="197" t="s">
        <v>1323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80</v>
      </c>
    </row>
    <row r="120" spans="1:65" s="13" customFormat="1" ht="11.25">
      <c r="B120" s="198"/>
      <c r="C120" s="199"/>
      <c r="D120" s="191" t="s">
        <v>165</v>
      </c>
      <c r="E120" s="200" t="s">
        <v>19</v>
      </c>
      <c r="F120" s="201" t="s">
        <v>1318</v>
      </c>
      <c r="G120" s="199"/>
      <c r="H120" s="202">
        <v>115.9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165</v>
      </c>
      <c r="AU120" s="208" t="s">
        <v>80</v>
      </c>
      <c r="AV120" s="13" t="s">
        <v>80</v>
      </c>
      <c r="AW120" s="13" t="s">
        <v>33</v>
      </c>
      <c r="AX120" s="13" t="s">
        <v>78</v>
      </c>
      <c r="AY120" s="208" t="s">
        <v>152</v>
      </c>
    </row>
    <row r="121" spans="1:65" s="2" customFormat="1" ht="16.5" customHeight="1">
      <c r="A121" s="34"/>
      <c r="B121" s="35"/>
      <c r="C121" s="178" t="s">
        <v>204</v>
      </c>
      <c r="D121" s="178" t="s">
        <v>154</v>
      </c>
      <c r="E121" s="179" t="s">
        <v>306</v>
      </c>
      <c r="F121" s="180" t="s">
        <v>307</v>
      </c>
      <c r="G121" s="181" t="s">
        <v>308</v>
      </c>
      <c r="H121" s="182">
        <v>208.62</v>
      </c>
      <c r="I121" s="183"/>
      <c r="J121" s="184">
        <f>ROUND(I121*H121,2)</f>
        <v>0</v>
      </c>
      <c r="K121" s="180" t="s">
        <v>158</v>
      </c>
      <c r="L121" s="39"/>
      <c r="M121" s="185" t="s">
        <v>19</v>
      </c>
      <c r="N121" s="186" t="s">
        <v>43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159</v>
      </c>
      <c r="AT121" s="189" t="s">
        <v>154</v>
      </c>
      <c r="AU121" s="189" t="s">
        <v>80</v>
      </c>
      <c r="AY121" s="17" t="s">
        <v>152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159</v>
      </c>
      <c r="BM121" s="189" t="s">
        <v>1324</v>
      </c>
    </row>
    <row r="122" spans="1:65" s="2" customFormat="1" ht="11.25">
      <c r="A122" s="34"/>
      <c r="B122" s="35"/>
      <c r="C122" s="36"/>
      <c r="D122" s="191" t="s">
        <v>161</v>
      </c>
      <c r="E122" s="36"/>
      <c r="F122" s="192" t="s">
        <v>310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80</v>
      </c>
    </row>
    <row r="123" spans="1:65" s="2" customFormat="1" ht="11.25">
      <c r="A123" s="34"/>
      <c r="B123" s="35"/>
      <c r="C123" s="36"/>
      <c r="D123" s="196" t="s">
        <v>163</v>
      </c>
      <c r="E123" s="36"/>
      <c r="F123" s="197" t="s">
        <v>311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163</v>
      </c>
      <c r="AU123" s="17" t="s">
        <v>80</v>
      </c>
    </row>
    <row r="124" spans="1:65" s="13" customFormat="1" ht="11.25">
      <c r="B124" s="198"/>
      <c r="C124" s="199"/>
      <c r="D124" s="191" t="s">
        <v>165</v>
      </c>
      <c r="E124" s="200" t="s">
        <v>19</v>
      </c>
      <c r="F124" s="201" t="s">
        <v>1325</v>
      </c>
      <c r="G124" s="199"/>
      <c r="H124" s="202">
        <v>208.62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165</v>
      </c>
      <c r="AU124" s="208" t="s">
        <v>80</v>
      </c>
      <c r="AV124" s="13" t="s">
        <v>80</v>
      </c>
      <c r="AW124" s="13" t="s">
        <v>33</v>
      </c>
      <c r="AX124" s="13" t="s">
        <v>78</v>
      </c>
      <c r="AY124" s="208" t="s">
        <v>152</v>
      </c>
    </row>
    <row r="125" spans="1:65" s="2" customFormat="1" ht="16.5" customHeight="1">
      <c r="A125" s="34"/>
      <c r="B125" s="35"/>
      <c r="C125" s="178" t="s">
        <v>213</v>
      </c>
      <c r="D125" s="178" t="s">
        <v>154</v>
      </c>
      <c r="E125" s="179" t="s">
        <v>314</v>
      </c>
      <c r="F125" s="180" t="s">
        <v>315</v>
      </c>
      <c r="G125" s="181" t="s">
        <v>192</v>
      </c>
      <c r="H125" s="182">
        <v>115.9</v>
      </c>
      <c r="I125" s="183"/>
      <c r="J125" s="184">
        <f>ROUND(I125*H125,2)</f>
        <v>0</v>
      </c>
      <c r="K125" s="180" t="s">
        <v>158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159</v>
      </c>
      <c r="AT125" s="189" t="s">
        <v>154</v>
      </c>
      <c r="AU125" s="189" t="s">
        <v>80</v>
      </c>
      <c r="AY125" s="17" t="s">
        <v>152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80</v>
      </c>
      <c r="BK125" s="190">
        <f>ROUND(I125*H125,2)</f>
        <v>0</v>
      </c>
      <c r="BL125" s="17" t="s">
        <v>159</v>
      </c>
      <c r="BM125" s="189" t="s">
        <v>1326</v>
      </c>
    </row>
    <row r="126" spans="1:65" s="2" customFormat="1" ht="11.25">
      <c r="A126" s="34"/>
      <c r="B126" s="35"/>
      <c r="C126" s="36"/>
      <c r="D126" s="191" t="s">
        <v>161</v>
      </c>
      <c r="E126" s="36"/>
      <c r="F126" s="192" t="s">
        <v>317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2" customFormat="1" ht="11.25">
      <c r="A127" s="34"/>
      <c r="B127" s="35"/>
      <c r="C127" s="36"/>
      <c r="D127" s="196" t="s">
        <v>163</v>
      </c>
      <c r="E127" s="36"/>
      <c r="F127" s="197" t="s">
        <v>318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80</v>
      </c>
    </row>
    <row r="128" spans="1:65" s="13" customFormat="1" ht="11.25">
      <c r="B128" s="198"/>
      <c r="C128" s="199"/>
      <c r="D128" s="191" t="s">
        <v>165</v>
      </c>
      <c r="E128" s="200" t="s">
        <v>19</v>
      </c>
      <c r="F128" s="201" t="s">
        <v>1327</v>
      </c>
      <c r="G128" s="199"/>
      <c r="H128" s="202">
        <v>115.9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165</v>
      </c>
      <c r="AU128" s="208" t="s">
        <v>80</v>
      </c>
      <c r="AV128" s="13" t="s">
        <v>80</v>
      </c>
      <c r="AW128" s="13" t="s">
        <v>33</v>
      </c>
      <c r="AX128" s="13" t="s">
        <v>78</v>
      </c>
      <c r="AY128" s="208" t="s">
        <v>152</v>
      </c>
    </row>
    <row r="129" spans="1:65" s="2" customFormat="1" ht="16.5" customHeight="1">
      <c r="A129" s="34"/>
      <c r="B129" s="35"/>
      <c r="C129" s="178" t="s">
        <v>221</v>
      </c>
      <c r="D129" s="178" t="s">
        <v>154</v>
      </c>
      <c r="E129" s="179" t="s">
        <v>321</v>
      </c>
      <c r="F129" s="180" t="s">
        <v>322</v>
      </c>
      <c r="G129" s="181" t="s">
        <v>192</v>
      </c>
      <c r="H129" s="182">
        <v>25.68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80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80</v>
      </c>
      <c r="BK129" s="190">
        <f>ROUND(I129*H129,2)</f>
        <v>0</v>
      </c>
      <c r="BL129" s="17" t="s">
        <v>159</v>
      </c>
      <c r="BM129" s="189" t="s">
        <v>1328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324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2" customFormat="1" ht="11.25">
      <c r="A131" s="34"/>
      <c r="B131" s="35"/>
      <c r="C131" s="36"/>
      <c r="D131" s="196" t="s">
        <v>163</v>
      </c>
      <c r="E131" s="36"/>
      <c r="F131" s="197" t="s">
        <v>325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163</v>
      </c>
      <c r="AU131" s="17" t="s">
        <v>80</v>
      </c>
    </row>
    <row r="132" spans="1:65" s="13" customFormat="1" ht="11.25">
      <c r="B132" s="198"/>
      <c r="C132" s="199"/>
      <c r="D132" s="191" t="s">
        <v>165</v>
      </c>
      <c r="E132" s="200" t="s">
        <v>19</v>
      </c>
      <c r="F132" s="201" t="s">
        <v>1329</v>
      </c>
      <c r="G132" s="199"/>
      <c r="H132" s="202">
        <v>21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165</v>
      </c>
      <c r="AU132" s="208" t="s">
        <v>80</v>
      </c>
      <c r="AV132" s="13" t="s">
        <v>80</v>
      </c>
      <c r="AW132" s="13" t="s">
        <v>33</v>
      </c>
      <c r="AX132" s="13" t="s">
        <v>71</v>
      </c>
      <c r="AY132" s="208" t="s">
        <v>152</v>
      </c>
    </row>
    <row r="133" spans="1:65" s="13" customFormat="1" ht="11.25">
      <c r="B133" s="198"/>
      <c r="C133" s="199"/>
      <c r="D133" s="191" t="s">
        <v>165</v>
      </c>
      <c r="E133" s="200" t="s">
        <v>19</v>
      </c>
      <c r="F133" s="201" t="s">
        <v>1330</v>
      </c>
      <c r="G133" s="199"/>
      <c r="H133" s="202">
        <v>0.78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165</v>
      </c>
      <c r="AU133" s="208" t="s">
        <v>80</v>
      </c>
      <c r="AV133" s="13" t="s">
        <v>80</v>
      </c>
      <c r="AW133" s="13" t="s">
        <v>33</v>
      </c>
      <c r="AX133" s="13" t="s">
        <v>71</v>
      </c>
      <c r="AY133" s="208" t="s">
        <v>152</v>
      </c>
    </row>
    <row r="134" spans="1:65" s="13" customFormat="1" ht="11.25">
      <c r="B134" s="198"/>
      <c r="C134" s="199"/>
      <c r="D134" s="191" t="s">
        <v>165</v>
      </c>
      <c r="E134" s="200" t="s">
        <v>19</v>
      </c>
      <c r="F134" s="201" t="s">
        <v>1331</v>
      </c>
      <c r="G134" s="199"/>
      <c r="H134" s="202">
        <v>3.9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165</v>
      </c>
      <c r="AU134" s="208" t="s">
        <v>80</v>
      </c>
      <c r="AV134" s="13" t="s">
        <v>80</v>
      </c>
      <c r="AW134" s="13" t="s">
        <v>33</v>
      </c>
      <c r="AX134" s="13" t="s">
        <v>71</v>
      </c>
      <c r="AY134" s="208" t="s">
        <v>152</v>
      </c>
    </row>
    <row r="135" spans="1:65" s="2" customFormat="1" ht="16.5" customHeight="1">
      <c r="A135" s="34"/>
      <c r="B135" s="35"/>
      <c r="C135" s="178" t="s">
        <v>229</v>
      </c>
      <c r="D135" s="178" t="s">
        <v>154</v>
      </c>
      <c r="E135" s="179" t="s">
        <v>336</v>
      </c>
      <c r="F135" s="180" t="s">
        <v>337</v>
      </c>
      <c r="G135" s="181" t="s">
        <v>192</v>
      </c>
      <c r="H135" s="182">
        <v>115.2</v>
      </c>
      <c r="I135" s="183"/>
      <c r="J135" s="184">
        <f>ROUND(I135*H135,2)</f>
        <v>0</v>
      </c>
      <c r="K135" s="180" t="s">
        <v>158</v>
      </c>
      <c r="L135" s="39"/>
      <c r="M135" s="185" t="s">
        <v>19</v>
      </c>
      <c r="N135" s="186" t="s">
        <v>43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159</v>
      </c>
      <c r="AT135" s="189" t="s">
        <v>154</v>
      </c>
      <c r="AU135" s="189" t="s">
        <v>80</v>
      </c>
      <c r="AY135" s="17" t="s">
        <v>152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159</v>
      </c>
      <c r="BM135" s="189" t="s">
        <v>1332</v>
      </c>
    </row>
    <row r="136" spans="1:65" s="2" customFormat="1" ht="19.5">
      <c r="A136" s="34"/>
      <c r="B136" s="35"/>
      <c r="C136" s="36"/>
      <c r="D136" s="191" t="s">
        <v>161</v>
      </c>
      <c r="E136" s="36"/>
      <c r="F136" s="192" t="s">
        <v>339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2" customFormat="1" ht="11.25">
      <c r="A137" s="34"/>
      <c r="B137" s="35"/>
      <c r="C137" s="36"/>
      <c r="D137" s="196" t="s">
        <v>163</v>
      </c>
      <c r="E137" s="36"/>
      <c r="F137" s="197" t="s">
        <v>340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80</v>
      </c>
    </row>
    <row r="138" spans="1:65" s="13" customFormat="1" ht="11.25">
      <c r="B138" s="198"/>
      <c r="C138" s="199"/>
      <c r="D138" s="191" t="s">
        <v>165</v>
      </c>
      <c r="E138" s="200" t="s">
        <v>19</v>
      </c>
      <c r="F138" s="201" t="s">
        <v>1333</v>
      </c>
      <c r="G138" s="199"/>
      <c r="H138" s="202">
        <v>115.2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165</v>
      </c>
      <c r="AU138" s="208" t="s">
        <v>80</v>
      </c>
      <c r="AV138" s="13" t="s">
        <v>80</v>
      </c>
      <c r="AW138" s="13" t="s">
        <v>33</v>
      </c>
      <c r="AX138" s="13" t="s">
        <v>78</v>
      </c>
      <c r="AY138" s="208" t="s">
        <v>152</v>
      </c>
    </row>
    <row r="139" spans="1:65" s="2" customFormat="1" ht="16.5" customHeight="1">
      <c r="A139" s="34"/>
      <c r="B139" s="35"/>
      <c r="C139" s="209" t="s">
        <v>239</v>
      </c>
      <c r="D139" s="209" t="s">
        <v>346</v>
      </c>
      <c r="E139" s="210" t="s">
        <v>347</v>
      </c>
      <c r="F139" s="211" t="s">
        <v>348</v>
      </c>
      <c r="G139" s="212" t="s">
        <v>308</v>
      </c>
      <c r="H139" s="213">
        <v>194.30799999999999</v>
      </c>
      <c r="I139" s="214"/>
      <c r="J139" s="215">
        <f>ROUND(I139*H139,2)</f>
        <v>0</v>
      </c>
      <c r="K139" s="211" t="s">
        <v>158</v>
      </c>
      <c r="L139" s="216"/>
      <c r="M139" s="217" t="s">
        <v>19</v>
      </c>
      <c r="N139" s="218" t="s">
        <v>43</v>
      </c>
      <c r="O139" s="64"/>
      <c r="P139" s="187">
        <f>O139*H139</f>
        <v>0</v>
      </c>
      <c r="Q139" s="187">
        <v>1</v>
      </c>
      <c r="R139" s="187">
        <f>Q139*H139</f>
        <v>194.30799999999999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213</v>
      </c>
      <c r="AT139" s="189" t="s">
        <v>346</v>
      </c>
      <c r="AU139" s="189" t="s">
        <v>80</v>
      </c>
      <c r="AY139" s="17" t="s">
        <v>152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159</v>
      </c>
      <c r="BM139" s="189" t="s">
        <v>1334</v>
      </c>
    </row>
    <row r="140" spans="1:65" s="2" customFormat="1" ht="11.25">
      <c r="A140" s="34"/>
      <c r="B140" s="35"/>
      <c r="C140" s="36"/>
      <c r="D140" s="191" t="s">
        <v>161</v>
      </c>
      <c r="E140" s="36"/>
      <c r="F140" s="192" t="s">
        <v>348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13" customFormat="1" ht="11.25">
      <c r="B141" s="198"/>
      <c r="C141" s="199"/>
      <c r="D141" s="191" t="s">
        <v>165</v>
      </c>
      <c r="E141" s="200" t="s">
        <v>19</v>
      </c>
      <c r="F141" s="201" t="s">
        <v>1335</v>
      </c>
      <c r="G141" s="199"/>
      <c r="H141" s="202">
        <v>194.30799999999999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165</v>
      </c>
      <c r="AU141" s="208" t="s">
        <v>80</v>
      </c>
      <c r="AV141" s="13" t="s">
        <v>80</v>
      </c>
      <c r="AW141" s="13" t="s">
        <v>33</v>
      </c>
      <c r="AX141" s="13" t="s">
        <v>78</v>
      </c>
      <c r="AY141" s="208" t="s">
        <v>152</v>
      </c>
    </row>
    <row r="142" spans="1:65" s="2" customFormat="1" ht="21.75" customHeight="1">
      <c r="A142" s="34"/>
      <c r="B142" s="35"/>
      <c r="C142" s="178" t="s">
        <v>250</v>
      </c>
      <c r="D142" s="178" t="s">
        <v>154</v>
      </c>
      <c r="E142" s="179" t="s">
        <v>1336</v>
      </c>
      <c r="F142" s="180" t="s">
        <v>1337</v>
      </c>
      <c r="G142" s="181" t="s">
        <v>183</v>
      </c>
      <c r="H142" s="182">
        <v>384</v>
      </c>
      <c r="I142" s="183"/>
      <c r="J142" s="184">
        <f>ROUND(I142*H142,2)</f>
        <v>0</v>
      </c>
      <c r="K142" s="180" t="s">
        <v>158</v>
      </c>
      <c r="L142" s="39"/>
      <c r="M142" s="185" t="s">
        <v>19</v>
      </c>
      <c r="N142" s="186" t="s">
        <v>43</v>
      </c>
      <c r="O142" s="64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159</v>
      </c>
      <c r="AT142" s="189" t="s">
        <v>154</v>
      </c>
      <c r="AU142" s="189" t="s">
        <v>80</v>
      </c>
      <c r="AY142" s="17" t="s">
        <v>152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80</v>
      </c>
      <c r="BK142" s="190">
        <f>ROUND(I142*H142,2)</f>
        <v>0</v>
      </c>
      <c r="BL142" s="17" t="s">
        <v>159</v>
      </c>
      <c r="BM142" s="189" t="s">
        <v>1338</v>
      </c>
    </row>
    <row r="143" spans="1:65" s="2" customFormat="1" ht="19.5">
      <c r="A143" s="34"/>
      <c r="B143" s="35"/>
      <c r="C143" s="36"/>
      <c r="D143" s="191" t="s">
        <v>161</v>
      </c>
      <c r="E143" s="36"/>
      <c r="F143" s="192" t="s">
        <v>1339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80</v>
      </c>
    </row>
    <row r="144" spans="1:65" s="2" customFormat="1" ht="11.25">
      <c r="A144" s="34"/>
      <c r="B144" s="35"/>
      <c r="C144" s="36"/>
      <c r="D144" s="196" t="s">
        <v>163</v>
      </c>
      <c r="E144" s="36"/>
      <c r="F144" s="197" t="s">
        <v>1340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80</v>
      </c>
    </row>
    <row r="145" spans="1:65" s="13" customFormat="1" ht="11.25">
      <c r="B145" s="198"/>
      <c r="C145" s="199"/>
      <c r="D145" s="191" t="s">
        <v>165</v>
      </c>
      <c r="E145" s="200" t="s">
        <v>19</v>
      </c>
      <c r="F145" s="201" t="s">
        <v>1303</v>
      </c>
      <c r="G145" s="199"/>
      <c r="H145" s="202">
        <v>384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165</v>
      </c>
      <c r="AU145" s="208" t="s">
        <v>80</v>
      </c>
      <c r="AV145" s="13" t="s">
        <v>80</v>
      </c>
      <c r="AW145" s="13" t="s">
        <v>33</v>
      </c>
      <c r="AX145" s="13" t="s">
        <v>78</v>
      </c>
      <c r="AY145" s="208" t="s">
        <v>152</v>
      </c>
    </row>
    <row r="146" spans="1:65" s="2" customFormat="1" ht="16.5" customHeight="1">
      <c r="A146" s="34"/>
      <c r="B146" s="35"/>
      <c r="C146" s="178" t="s">
        <v>257</v>
      </c>
      <c r="D146" s="178" t="s">
        <v>154</v>
      </c>
      <c r="E146" s="179" t="s">
        <v>358</v>
      </c>
      <c r="F146" s="180" t="s">
        <v>359</v>
      </c>
      <c r="G146" s="181" t="s">
        <v>183</v>
      </c>
      <c r="H146" s="182">
        <v>384</v>
      </c>
      <c r="I146" s="183"/>
      <c r="J146" s="184">
        <f>ROUND(I146*H146,2)</f>
        <v>0</v>
      </c>
      <c r="K146" s="180" t="s">
        <v>158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159</v>
      </c>
      <c r="AT146" s="189" t="s">
        <v>154</v>
      </c>
      <c r="AU146" s="189" t="s">
        <v>80</v>
      </c>
      <c r="AY146" s="17" t="s">
        <v>152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159</v>
      </c>
      <c r="BM146" s="189" t="s">
        <v>1341</v>
      </c>
    </row>
    <row r="147" spans="1:65" s="2" customFormat="1" ht="11.25">
      <c r="A147" s="34"/>
      <c r="B147" s="35"/>
      <c r="C147" s="36"/>
      <c r="D147" s="191" t="s">
        <v>161</v>
      </c>
      <c r="E147" s="36"/>
      <c r="F147" s="192" t="s">
        <v>361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80</v>
      </c>
    </row>
    <row r="148" spans="1:65" s="2" customFormat="1" ht="11.25">
      <c r="A148" s="34"/>
      <c r="B148" s="35"/>
      <c r="C148" s="36"/>
      <c r="D148" s="196" t="s">
        <v>163</v>
      </c>
      <c r="E148" s="36"/>
      <c r="F148" s="197" t="s">
        <v>362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80</v>
      </c>
    </row>
    <row r="149" spans="1:65" s="2" customFormat="1" ht="16.5" customHeight="1">
      <c r="A149" s="34"/>
      <c r="B149" s="35"/>
      <c r="C149" s="209" t="s">
        <v>263</v>
      </c>
      <c r="D149" s="209" t="s">
        <v>346</v>
      </c>
      <c r="E149" s="210" t="s">
        <v>364</v>
      </c>
      <c r="F149" s="211" t="s">
        <v>365</v>
      </c>
      <c r="G149" s="212" t="s">
        <v>366</v>
      </c>
      <c r="H149" s="213">
        <v>7.91</v>
      </c>
      <c r="I149" s="214"/>
      <c r="J149" s="215">
        <f>ROUND(I149*H149,2)</f>
        <v>0</v>
      </c>
      <c r="K149" s="211" t="s">
        <v>158</v>
      </c>
      <c r="L149" s="216"/>
      <c r="M149" s="217" t="s">
        <v>19</v>
      </c>
      <c r="N149" s="218" t="s">
        <v>43</v>
      </c>
      <c r="O149" s="64"/>
      <c r="P149" s="187">
        <f>O149*H149</f>
        <v>0</v>
      </c>
      <c r="Q149" s="187">
        <v>1E-3</v>
      </c>
      <c r="R149" s="187">
        <f>Q149*H149</f>
        <v>7.9100000000000004E-3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213</v>
      </c>
      <c r="AT149" s="189" t="s">
        <v>346</v>
      </c>
      <c r="AU149" s="189" t="s">
        <v>80</v>
      </c>
      <c r="AY149" s="17" t="s">
        <v>152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159</v>
      </c>
      <c r="BM149" s="189" t="s">
        <v>1342</v>
      </c>
    </row>
    <row r="150" spans="1:65" s="2" customFormat="1" ht="11.25">
      <c r="A150" s="34"/>
      <c r="B150" s="35"/>
      <c r="C150" s="36"/>
      <c r="D150" s="191" t="s">
        <v>161</v>
      </c>
      <c r="E150" s="36"/>
      <c r="F150" s="192" t="s">
        <v>365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80</v>
      </c>
    </row>
    <row r="151" spans="1:65" s="2" customFormat="1" ht="19.5">
      <c r="A151" s="34"/>
      <c r="B151" s="35"/>
      <c r="C151" s="36"/>
      <c r="D151" s="191" t="s">
        <v>368</v>
      </c>
      <c r="E151" s="36"/>
      <c r="F151" s="219" t="s">
        <v>369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368</v>
      </c>
      <c r="AU151" s="17" t="s">
        <v>80</v>
      </c>
    </row>
    <row r="152" spans="1:65" s="13" customFormat="1" ht="11.25">
      <c r="B152" s="198"/>
      <c r="C152" s="199"/>
      <c r="D152" s="191" t="s">
        <v>165</v>
      </c>
      <c r="E152" s="200" t="s">
        <v>19</v>
      </c>
      <c r="F152" s="201" t="s">
        <v>1343</v>
      </c>
      <c r="G152" s="199"/>
      <c r="H152" s="202">
        <v>7.91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165</v>
      </c>
      <c r="AU152" s="208" t="s">
        <v>80</v>
      </c>
      <c r="AV152" s="13" t="s">
        <v>80</v>
      </c>
      <c r="AW152" s="13" t="s">
        <v>33</v>
      </c>
      <c r="AX152" s="13" t="s">
        <v>78</v>
      </c>
      <c r="AY152" s="208" t="s">
        <v>152</v>
      </c>
    </row>
    <row r="153" spans="1:65" s="12" customFormat="1" ht="22.9" customHeight="1">
      <c r="B153" s="162"/>
      <c r="C153" s="163"/>
      <c r="D153" s="164" t="s">
        <v>70</v>
      </c>
      <c r="E153" s="176" t="s">
        <v>80</v>
      </c>
      <c r="F153" s="176" t="s">
        <v>371</v>
      </c>
      <c r="G153" s="163"/>
      <c r="H153" s="163"/>
      <c r="I153" s="166"/>
      <c r="J153" s="177">
        <f>BK153</f>
        <v>0</v>
      </c>
      <c r="K153" s="163"/>
      <c r="L153" s="168"/>
      <c r="M153" s="169"/>
      <c r="N153" s="170"/>
      <c r="O153" s="170"/>
      <c r="P153" s="171">
        <f>SUM(P154:P164)</f>
        <v>0</v>
      </c>
      <c r="Q153" s="170"/>
      <c r="R153" s="171">
        <f>SUM(R154:R164)</f>
        <v>1.2320249999999999</v>
      </c>
      <c r="S153" s="170"/>
      <c r="T153" s="172">
        <f>SUM(T154:T164)</f>
        <v>0</v>
      </c>
      <c r="AR153" s="173" t="s">
        <v>78</v>
      </c>
      <c r="AT153" s="174" t="s">
        <v>70</v>
      </c>
      <c r="AU153" s="174" t="s">
        <v>78</v>
      </c>
      <c r="AY153" s="173" t="s">
        <v>152</v>
      </c>
      <c r="BK153" s="175">
        <f>SUM(BK154:BK164)</f>
        <v>0</v>
      </c>
    </row>
    <row r="154" spans="1:65" s="2" customFormat="1" ht="16.5" customHeight="1">
      <c r="A154" s="34"/>
      <c r="B154" s="35"/>
      <c r="C154" s="178" t="s">
        <v>8</v>
      </c>
      <c r="D154" s="178" t="s">
        <v>154</v>
      </c>
      <c r="E154" s="179" t="s">
        <v>1344</v>
      </c>
      <c r="F154" s="180" t="s">
        <v>1345</v>
      </c>
      <c r="G154" s="181" t="s">
        <v>192</v>
      </c>
      <c r="H154" s="182">
        <v>0.5</v>
      </c>
      <c r="I154" s="183"/>
      <c r="J154" s="184">
        <f>ROUND(I154*H154,2)</f>
        <v>0</v>
      </c>
      <c r="K154" s="180" t="s">
        <v>158</v>
      </c>
      <c r="L154" s="39"/>
      <c r="M154" s="185" t="s">
        <v>19</v>
      </c>
      <c r="N154" s="186" t="s">
        <v>43</v>
      </c>
      <c r="O154" s="64"/>
      <c r="P154" s="187">
        <f>O154*H154</f>
        <v>0</v>
      </c>
      <c r="Q154" s="187">
        <v>2.45329</v>
      </c>
      <c r="R154" s="187">
        <f>Q154*H154</f>
        <v>1.226645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159</v>
      </c>
      <c r="AT154" s="189" t="s">
        <v>154</v>
      </c>
      <c r="AU154" s="189" t="s">
        <v>80</v>
      </c>
      <c r="AY154" s="17" t="s">
        <v>152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159</v>
      </c>
      <c r="BM154" s="189" t="s">
        <v>1346</v>
      </c>
    </row>
    <row r="155" spans="1:65" s="2" customFormat="1" ht="11.25">
      <c r="A155" s="34"/>
      <c r="B155" s="35"/>
      <c r="C155" s="36"/>
      <c r="D155" s="191" t="s">
        <v>161</v>
      </c>
      <c r="E155" s="36"/>
      <c r="F155" s="192" t="s">
        <v>1347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80</v>
      </c>
    </row>
    <row r="156" spans="1:65" s="2" customFormat="1" ht="11.25">
      <c r="A156" s="34"/>
      <c r="B156" s="35"/>
      <c r="C156" s="36"/>
      <c r="D156" s="196" t="s">
        <v>163</v>
      </c>
      <c r="E156" s="36"/>
      <c r="F156" s="197" t="s">
        <v>1348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163</v>
      </c>
      <c r="AU156" s="17" t="s">
        <v>80</v>
      </c>
    </row>
    <row r="157" spans="1:65" s="13" customFormat="1" ht="11.25">
      <c r="B157" s="198"/>
      <c r="C157" s="199"/>
      <c r="D157" s="191" t="s">
        <v>165</v>
      </c>
      <c r="E157" s="200" t="s">
        <v>19</v>
      </c>
      <c r="F157" s="201" t="s">
        <v>1349</v>
      </c>
      <c r="G157" s="199"/>
      <c r="H157" s="202">
        <v>0.5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165</v>
      </c>
      <c r="AU157" s="208" t="s">
        <v>80</v>
      </c>
      <c r="AV157" s="13" t="s">
        <v>80</v>
      </c>
      <c r="AW157" s="13" t="s">
        <v>33</v>
      </c>
      <c r="AX157" s="13" t="s">
        <v>78</v>
      </c>
      <c r="AY157" s="208" t="s">
        <v>152</v>
      </c>
    </row>
    <row r="158" spans="1:65" s="2" customFormat="1" ht="16.5" customHeight="1">
      <c r="A158" s="34"/>
      <c r="B158" s="35"/>
      <c r="C158" s="178" t="s">
        <v>275</v>
      </c>
      <c r="D158" s="178" t="s">
        <v>154</v>
      </c>
      <c r="E158" s="179" t="s">
        <v>401</v>
      </c>
      <c r="F158" s="180" t="s">
        <v>402</v>
      </c>
      <c r="G158" s="181" t="s">
        <v>183</v>
      </c>
      <c r="H158" s="182">
        <v>2</v>
      </c>
      <c r="I158" s="183"/>
      <c r="J158" s="184">
        <f>ROUND(I158*H158,2)</f>
        <v>0</v>
      </c>
      <c r="K158" s="180" t="s">
        <v>158</v>
      </c>
      <c r="L158" s="39"/>
      <c r="M158" s="185" t="s">
        <v>19</v>
      </c>
      <c r="N158" s="186" t="s">
        <v>43</v>
      </c>
      <c r="O158" s="64"/>
      <c r="P158" s="187">
        <f>O158*H158</f>
        <v>0</v>
      </c>
      <c r="Q158" s="187">
        <v>2.6900000000000001E-3</v>
      </c>
      <c r="R158" s="187">
        <f>Q158*H158</f>
        <v>5.3800000000000002E-3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159</v>
      </c>
      <c r="AT158" s="189" t="s">
        <v>154</v>
      </c>
      <c r="AU158" s="189" t="s">
        <v>80</v>
      </c>
      <c r="AY158" s="17" t="s">
        <v>152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159</v>
      </c>
      <c r="BM158" s="189" t="s">
        <v>1350</v>
      </c>
    </row>
    <row r="159" spans="1:65" s="2" customFormat="1" ht="11.25">
      <c r="A159" s="34"/>
      <c r="B159" s="35"/>
      <c r="C159" s="36"/>
      <c r="D159" s="191" t="s">
        <v>161</v>
      </c>
      <c r="E159" s="36"/>
      <c r="F159" s="192" t="s">
        <v>404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80</v>
      </c>
    </row>
    <row r="160" spans="1:65" s="2" customFormat="1" ht="11.25">
      <c r="A160" s="34"/>
      <c r="B160" s="35"/>
      <c r="C160" s="36"/>
      <c r="D160" s="196" t="s">
        <v>163</v>
      </c>
      <c r="E160" s="36"/>
      <c r="F160" s="197" t="s">
        <v>405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80</v>
      </c>
    </row>
    <row r="161" spans="1:65" s="13" customFormat="1" ht="11.25">
      <c r="B161" s="198"/>
      <c r="C161" s="199"/>
      <c r="D161" s="191" t="s">
        <v>165</v>
      </c>
      <c r="E161" s="200" t="s">
        <v>19</v>
      </c>
      <c r="F161" s="201" t="s">
        <v>1351</v>
      </c>
      <c r="G161" s="199"/>
      <c r="H161" s="202">
        <v>2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165</v>
      </c>
      <c r="AU161" s="208" t="s">
        <v>80</v>
      </c>
      <c r="AV161" s="13" t="s">
        <v>80</v>
      </c>
      <c r="AW161" s="13" t="s">
        <v>33</v>
      </c>
      <c r="AX161" s="13" t="s">
        <v>78</v>
      </c>
      <c r="AY161" s="208" t="s">
        <v>152</v>
      </c>
    </row>
    <row r="162" spans="1:65" s="2" customFormat="1" ht="16.5" customHeight="1">
      <c r="A162" s="34"/>
      <c r="B162" s="35"/>
      <c r="C162" s="178" t="s">
        <v>281</v>
      </c>
      <c r="D162" s="178" t="s">
        <v>154</v>
      </c>
      <c r="E162" s="179" t="s">
        <v>409</v>
      </c>
      <c r="F162" s="180" t="s">
        <v>410</v>
      </c>
      <c r="G162" s="181" t="s">
        <v>183</v>
      </c>
      <c r="H162" s="182">
        <v>2</v>
      </c>
      <c r="I162" s="183"/>
      <c r="J162" s="184">
        <f>ROUND(I162*H162,2)</f>
        <v>0</v>
      </c>
      <c r="K162" s="180" t="s">
        <v>158</v>
      </c>
      <c r="L162" s="39"/>
      <c r="M162" s="185" t="s">
        <v>19</v>
      </c>
      <c r="N162" s="186" t="s">
        <v>43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159</v>
      </c>
      <c r="AT162" s="189" t="s">
        <v>154</v>
      </c>
      <c r="AU162" s="189" t="s">
        <v>80</v>
      </c>
      <c r="AY162" s="17" t="s">
        <v>152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159</v>
      </c>
      <c r="BM162" s="189" t="s">
        <v>1352</v>
      </c>
    </row>
    <row r="163" spans="1:65" s="2" customFormat="1" ht="11.25">
      <c r="A163" s="34"/>
      <c r="B163" s="35"/>
      <c r="C163" s="36"/>
      <c r="D163" s="191" t="s">
        <v>161</v>
      </c>
      <c r="E163" s="36"/>
      <c r="F163" s="192" t="s">
        <v>412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80</v>
      </c>
    </row>
    <row r="164" spans="1:65" s="2" customFormat="1" ht="11.25">
      <c r="A164" s="34"/>
      <c r="B164" s="35"/>
      <c r="C164" s="36"/>
      <c r="D164" s="196" t="s">
        <v>163</v>
      </c>
      <c r="E164" s="36"/>
      <c r="F164" s="197" t="s">
        <v>413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80</v>
      </c>
    </row>
    <row r="165" spans="1:65" s="12" customFormat="1" ht="22.9" customHeight="1">
      <c r="B165" s="162"/>
      <c r="C165" s="163"/>
      <c r="D165" s="164" t="s">
        <v>70</v>
      </c>
      <c r="E165" s="176" t="s">
        <v>159</v>
      </c>
      <c r="F165" s="176" t="s">
        <v>422</v>
      </c>
      <c r="G165" s="163"/>
      <c r="H165" s="163"/>
      <c r="I165" s="166"/>
      <c r="J165" s="177">
        <f>BK165</f>
        <v>0</v>
      </c>
      <c r="K165" s="163"/>
      <c r="L165" s="168"/>
      <c r="M165" s="169"/>
      <c r="N165" s="170"/>
      <c r="O165" s="170"/>
      <c r="P165" s="171">
        <f>SUM(P166:P177)</f>
        <v>0</v>
      </c>
      <c r="Q165" s="170"/>
      <c r="R165" s="171">
        <f>SUM(R166:R177)</f>
        <v>73.403289600000008</v>
      </c>
      <c r="S165" s="170"/>
      <c r="T165" s="172">
        <f>SUM(T166:T177)</f>
        <v>0</v>
      </c>
      <c r="AR165" s="173" t="s">
        <v>78</v>
      </c>
      <c r="AT165" s="174" t="s">
        <v>70</v>
      </c>
      <c r="AU165" s="174" t="s">
        <v>78</v>
      </c>
      <c r="AY165" s="173" t="s">
        <v>152</v>
      </c>
      <c r="BK165" s="175">
        <f>SUM(BK166:BK177)</f>
        <v>0</v>
      </c>
    </row>
    <row r="166" spans="1:65" s="2" customFormat="1" ht="16.5" customHeight="1">
      <c r="A166" s="34"/>
      <c r="B166" s="35"/>
      <c r="C166" s="178" t="s">
        <v>287</v>
      </c>
      <c r="D166" s="178" t="s">
        <v>154</v>
      </c>
      <c r="E166" s="179" t="s">
        <v>424</v>
      </c>
      <c r="F166" s="180" t="s">
        <v>425</v>
      </c>
      <c r="G166" s="181" t="s">
        <v>192</v>
      </c>
      <c r="H166" s="182">
        <v>38.4</v>
      </c>
      <c r="I166" s="183"/>
      <c r="J166" s="184">
        <f>ROUND(I166*H166,2)</f>
        <v>0</v>
      </c>
      <c r="K166" s="180" t="s">
        <v>158</v>
      </c>
      <c r="L166" s="39"/>
      <c r="M166" s="185" t="s">
        <v>19</v>
      </c>
      <c r="N166" s="186" t="s">
        <v>43</v>
      </c>
      <c r="O166" s="64"/>
      <c r="P166" s="187">
        <f>O166*H166</f>
        <v>0</v>
      </c>
      <c r="Q166" s="187">
        <v>1.8907700000000001</v>
      </c>
      <c r="R166" s="187">
        <f>Q166*H166</f>
        <v>72.605568000000005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159</v>
      </c>
      <c r="AT166" s="189" t="s">
        <v>154</v>
      </c>
      <c r="AU166" s="189" t="s">
        <v>80</v>
      </c>
      <c r="AY166" s="17" t="s">
        <v>152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159</v>
      </c>
      <c r="BM166" s="189" t="s">
        <v>1353</v>
      </c>
    </row>
    <row r="167" spans="1:65" s="2" customFormat="1" ht="11.25">
      <c r="A167" s="34"/>
      <c r="B167" s="35"/>
      <c r="C167" s="36"/>
      <c r="D167" s="191" t="s">
        <v>161</v>
      </c>
      <c r="E167" s="36"/>
      <c r="F167" s="192" t="s">
        <v>427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161</v>
      </c>
      <c r="AU167" s="17" t="s">
        <v>80</v>
      </c>
    </row>
    <row r="168" spans="1:65" s="2" customFormat="1" ht="11.25">
      <c r="A168" s="34"/>
      <c r="B168" s="35"/>
      <c r="C168" s="36"/>
      <c r="D168" s="196" t="s">
        <v>163</v>
      </c>
      <c r="E168" s="36"/>
      <c r="F168" s="197" t="s">
        <v>428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163</v>
      </c>
      <c r="AU168" s="17" t="s">
        <v>80</v>
      </c>
    </row>
    <row r="169" spans="1:65" s="13" customFormat="1" ht="11.25">
      <c r="B169" s="198"/>
      <c r="C169" s="199"/>
      <c r="D169" s="191" t="s">
        <v>165</v>
      </c>
      <c r="E169" s="200" t="s">
        <v>19</v>
      </c>
      <c r="F169" s="201" t="s">
        <v>1354</v>
      </c>
      <c r="G169" s="199"/>
      <c r="H169" s="202">
        <v>38.4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165</v>
      </c>
      <c r="AU169" s="208" t="s">
        <v>80</v>
      </c>
      <c r="AV169" s="13" t="s">
        <v>80</v>
      </c>
      <c r="AW169" s="13" t="s">
        <v>33</v>
      </c>
      <c r="AX169" s="13" t="s">
        <v>78</v>
      </c>
      <c r="AY169" s="208" t="s">
        <v>152</v>
      </c>
    </row>
    <row r="170" spans="1:65" s="2" customFormat="1" ht="16.5" customHeight="1">
      <c r="A170" s="34"/>
      <c r="B170" s="35"/>
      <c r="C170" s="178" t="s">
        <v>293</v>
      </c>
      <c r="D170" s="178" t="s">
        <v>154</v>
      </c>
      <c r="E170" s="179" t="s">
        <v>1355</v>
      </c>
      <c r="F170" s="180" t="s">
        <v>1356</v>
      </c>
      <c r="G170" s="181" t="s">
        <v>192</v>
      </c>
      <c r="H170" s="182">
        <v>0.312</v>
      </c>
      <c r="I170" s="183"/>
      <c r="J170" s="184">
        <f>ROUND(I170*H170,2)</f>
        <v>0</v>
      </c>
      <c r="K170" s="180" t="s">
        <v>158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2.4289999999999998</v>
      </c>
      <c r="R170" s="187">
        <f>Q170*H170</f>
        <v>0.75784799999999997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159</v>
      </c>
      <c r="AT170" s="189" t="s">
        <v>154</v>
      </c>
      <c r="AU170" s="189" t="s">
        <v>80</v>
      </c>
      <c r="AY170" s="17" t="s">
        <v>152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159</v>
      </c>
      <c r="BM170" s="189" t="s">
        <v>1357</v>
      </c>
    </row>
    <row r="171" spans="1:65" s="2" customFormat="1" ht="11.25">
      <c r="A171" s="34"/>
      <c r="B171" s="35"/>
      <c r="C171" s="36"/>
      <c r="D171" s="191" t="s">
        <v>161</v>
      </c>
      <c r="E171" s="36"/>
      <c r="F171" s="192" t="s">
        <v>1358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80</v>
      </c>
    </row>
    <row r="172" spans="1:65" s="2" customFormat="1" ht="11.25">
      <c r="A172" s="34"/>
      <c r="B172" s="35"/>
      <c r="C172" s="36"/>
      <c r="D172" s="196" t="s">
        <v>163</v>
      </c>
      <c r="E172" s="36"/>
      <c r="F172" s="197" t="s">
        <v>1359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80</v>
      </c>
    </row>
    <row r="173" spans="1:65" s="13" customFormat="1" ht="11.25">
      <c r="B173" s="198"/>
      <c r="C173" s="199"/>
      <c r="D173" s="191" t="s">
        <v>165</v>
      </c>
      <c r="E173" s="200" t="s">
        <v>19</v>
      </c>
      <c r="F173" s="201" t="s">
        <v>1360</v>
      </c>
      <c r="G173" s="199"/>
      <c r="H173" s="202">
        <v>0.312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165</v>
      </c>
      <c r="AU173" s="208" t="s">
        <v>80</v>
      </c>
      <c r="AV173" s="13" t="s">
        <v>80</v>
      </c>
      <c r="AW173" s="13" t="s">
        <v>33</v>
      </c>
      <c r="AX173" s="13" t="s">
        <v>78</v>
      </c>
      <c r="AY173" s="208" t="s">
        <v>152</v>
      </c>
    </row>
    <row r="174" spans="1:65" s="2" customFormat="1" ht="16.5" customHeight="1">
      <c r="A174" s="34"/>
      <c r="B174" s="35"/>
      <c r="C174" s="178" t="s">
        <v>300</v>
      </c>
      <c r="D174" s="178" t="s">
        <v>154</v>
      </c>
      <c r="E174" s="179" t="s">
        <v>1361</v>
      </c>
      <c r="F174" s="180" t="s">
        <v>1362</v>
      </c>
      <c r="G174" s="181" t="s">
        <v>183</v>
      </c>
      <c r="H174" s="182">
        <v>6.24</v>
      </c>
      <c r="I174" s="183"/>
      <c r="J174" s="184">
        <f>ROUND(I174*H174,2)</f>
        <v>0</v>
      </c>
      <c r="K174" s="180" t="s">
        <v>158</v>
      </c>
      <c r="L174" s="39"/>
      <c r="M174" s="185" t="s">
        <v>19</v>
      </c>
      <c r="N174" s="186" t="s">
        <v>43</v>
      </c>
      <c r="O174" s="64"/>
      <c r="P174" s="187">
        <f>O174*H174</f>
        <v>0</v>
      </c>
      <c r="Q174" s="187">
        <v>6.3899999999999998E-3</v>
      </c>
      <c r="R174" s="187">
        <f>Q174*H174</f>
        <v>3.9873600000000002E-2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159</v>
      </c>
      <c r="AT174" s="189" t="s">
        <v>154</v>
      </c>
      <c r="AU174" s="189" t="s">
        <v>80</v>
      </c>
      <c r="AY174" s="17" t="s">
        <v>152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159</v>
      </c>
      <c r="BM174" s="189" t="s">
        <v>1363</v>
      </c>
    </row>
    <row r="175" spans="1:65" s="2" customFormat="1" ht="11.25">
      <c r="A175" s="34"/>
      <c r="B175" s="35"/>
      <c r="C175" s="36"/>
      <c r="D175" s="191" t="s">
        <v>161</v>
      </c>
      <c r="E175" s="36"/>
      <c r="F175" s="192" t="s">
        <v>1364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2" customFormat="1" ht="11.25">
      <c r="A176" s="34"/>
      <c r="B176" s="35"/>
      <c r="C176" s="36"/>
      <c r="D176" s="196" t="s">
        <v>163</v>
      </c>
      <c r="E176" s="36"/>
      <c r="F176" s="197" t="s">
        <v>1365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80</v>
      </c>
    </row>
    <row r="177" spans="1:65" s="13" customFormat="1" ht="11.25">
      <c r="B177" s="198"/>
      <c r="C177" s="199"/>
      <c r="D177" s="191" t="s">
        <v>165</v>
      </c>
      <c r="E177" s="200" t="s">
        <v>19</v>
      </c>
      <c r="F177" s="201" t="s">
        <v>1366</v>
      </c>
      <c r="G177" s="199"/>
      <c r="H177" s="202">
        <v>6.24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165</v>
      </c>
      <c r="AU177" s="208" t="s">
        <v>80</v>
      </c>
      <c r="AV177" s="13" t="s">
        <v>80</v>
      </c>
      <c r="AW177" s="13" t="s">
        <v>33</v>
      </c>
      <c r="AX177" s="13" t="s">
        <v>78</v>
      </c>
      <c r="AY177" s="208" t="s">
        <v>152</v>
      </c>
    </row>
    <row r="178" spans="1:65" s="12" customFormat="1" ht="22.9" customHeight="1">
      <c r="B178" s="162"/>
      <c r="C178" s="163"/>
      <c r="D178" s="164" t="s">
        <v>70</v>
      </c>
      <c r="E178" s="176" t="s">
        <v>213</v>
      </c>
      <c r="F178" s="176" t="s">
        <v>455</v>
      </c>
      <c r="G178" s="163"/>
      <c r="H178" s="163"/>
      <c r="I178" s="166"/>
      <c r="J178" s="177">
        <f>BK178</f>
        <v>0</v>
      </c>
      <c r="K178" s="163"/>
      <c r="L178" s="168"/>
      <c r="M178" s="169"/>
      <c r="N178" s="170"/>
      <c r="O178" s="170"/>
      <c r="P178" s="171">
        <f>SUM(P179:P243)</f>
        <v>0</v>
      </c>
      <c r="Q178" s="170"/>
      <c r="R178" s="171">
        <f>SUM(R179:R243)</f>
        <v>0.60301999999999989</v>
      </c>
      <c r="S178" s="170"/>
      <c r="T178" s="172">
        <f>SUM(T179:T243)</f>
        <v>0</v>
      </c>
      <c r="AR178" s="173" t="s">
        <v>78</v>
      </c>
      <c r="AT178" s="174" t="s">
        <v>70</v>
      </c>
      <c r="AU178" s="174" t="s">
        <v>78</v>
      </c>
      <c r="AY178" s="173" t="s">
        <v>152</v>
      </c>
      <c r="BK178" s="175">
        <f>SUM(BK179:BK243)</f>
        <v>0</v>
      </c>
    </row>
    <row r="179" spans="1:65" s="2" customFormat="1" ht="16.5" customHeight="1">
      <c r="A179" s="34"/>
      <c r="B179" s="35"/>
      <c r="C179" s="178" t="s">
        <v>7</v>
      </c>
      <c r="D179" s="178" t="s">
        <v>154</v>
      </c>
      <c r="E179" s="179" t="s">
        <v>1367</v>
      </c>
      <c r="F179" s="180" t="s">
        <v>1368</v>
      </c>
      <c r="G179" s="181" t="s">
        <v>157</v>
      </c>
      <c r="H179" s="182">
        <v>480</v>
      </c>
      <c r="I179" s="183"/>
      <c r="J179" s="184">
        <f>ROUND(I179*H179,2)</f>
        <v>0</v>
      </c>
      <c r="K179" s="180" t="s">
        <v>158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159</v>
      </c>
      <c r="AT179" s="189" t="s">
        <v>154</v>
      </c>
      <c r="AU179" s="189" t="s">
        <v>80</v>
      </c>
      <c r="AY179" s="17" t="s">
        <v>152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159</v>
      </c>
      <c r="BM179" s="189" t="s">
        <v>1369</v>
      </c>
    </row>
    <row r="180" spans="1:65" s="2" customFormat="1" ht="11.25">
      <c r="A180" s="34"/>
      <c r="B180" s="35"/>
      <c r="C180" s="36"/>
      <c r="D180" s="191" t="s">
        <v>161</v>
      </c>
      <c r="E180" s="36"/>
      <c r="F180" s="192" t="s">
        <v>1370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161</v>
      </c>
      <c r="AU180" s="17" t="s">
        <v>80</v>
      </c>
    </row>
    <row r="181" spans="1:65" s="2" customFormat="1" ht="11.25">
      <c r="A181" s="34"/>
      <c r="B181" s="35"/>
      <c r="C181" s="36"/>
      <c r="D181" s="196" t="s">
        <v>163</v>
      </c>
      <c r="E181" s="36"/>
      <c r="F181" s="197" t="s">
        <v>1371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80</v>
      </c>
    </row>
    <row r="182" spans="1:65" s="13" customFormat="1" ht="11.25">
      <c r="B182" s="198"/>
      <c r="C182" s="199"/>
      <c r="D182" s="191" t="s">
        <v>165</v>
      </c>
      <c r="E182" s="200" t="s">
        <v>19</v>
      </c>
      <c r="F182" s="201" t="s">
        <v>1372</v>
      </c>
      <c r="G182" s="199"/>
      <c r="H182" s="202">
        <v>405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165</v>
      </c>
      <c r="AU182" s="208" t="s">
        <v>80</v>
      </c>
      <c r="AV182" s="13" t="s">
        <v>80</v>
      </c>
      <c r="AW182" s="13" t="s">
        <v>33</v>
      </c>
      <c r="AX182" s="13" t="s">
        <v>71</v>
      </c>
      <c r="AY182" s="208" t="s">
        <v>152</v>
      </c>
    </row>
    <row r="183" spans="1:65" s="13" customFormat="1" ht="11.25">
      <c r="B183" s="198"/>
      <c r="C183" s="199"/>
      <c r="D183" s="191" t="s">
        <v>165</v>
      </c>
      <c r="E183" s="200" t="s">
        <v>19</v>
      </c>
      <c r="F183" s="201" t="s">
        <v>1373</v>
      </c>
      <c r="G183" s="199"/>
      <c r="H183" s="202">
        <v>60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165</v>
      </c>
      <c r="AU183" s="208" t="s">
        <v>80</v>
      </c>
      <c r="AV183" s="13" t="s">
        <v>80</v>
      </c>
      <c r="AW183" s="13" t="s">
        <v>33</v>
      </c>
      <c r="AX183" s="13" t="s">
        <v>71</v>
      </c>
      <c r="AY183" s="208" t="s">
        <v>152</v>
      </c>
    </row>
    <row r="184" spans="1:65" s="13" customFormat="1" ht="11.25">
      <c r="B184" s="198"/>
      <c r="C184" s="199"/>
      <c r="D184" s="191" t="s">
        <v>165</v>
      </c>
      <c r="E184" s="200" t="s">
        <v>19</v>
      </c>
      <c r="F184" s="201" t="s">
        <v>1374</v>
      </c>
      <c r="G184" s="199"/>
      <c r="H184" s="202">
        <v>15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165</v>
      </c>
      <c r="AU184" s="208" t="s">
        <v>80</v>
      </c>
      <c r="AV184" s="13" t="s">
        <v>80</v>
      </c>
      <c r="AW184" s="13" t="s">
        <v>33</v>
      </c>
      <c r="AX184" s="13" t="s">
        <v>71</v>
      </c>
      <c r="AY184" s="208" t="s">
        <v>152</v>
      </c>
    </row>
    <row r="185" spans="1:65" s="2" customFormat="1" ht="16.5" customHeight="1">
      <c r="A185" s="34"/>
      <c r="B185" s="35"/>
      <c r="C185" s="209" t="s">
        <v>313</v>
      </c>
      <c r="D185" s="209" t="s">
        <v>346</v>
      </c>
      <c r="E185" s="210" t="s">
        <v>1375</v>
      </c>
      <c r="F185" s="211" t="s">
        <v>1376</v>
      </c>
      <c r="G185" s="212" t="s">
        <v>157</v>
      </c>
      <c r="H185" s="213">
        <v>487.2</v>
      </c>
      <c r="I185" s="214"/>
      <c r="J185" s="215">
        <f>ROUND(I185*H185,2)</f>
        <v>0</v>
      </c>
      <c r="K185" s="211" t="s">
        <v>158</v>
      </c>
      <c r="L185" s="216"/>
      <c r="M185" s="217" t="s">
        <v>19</v>
      </c>
      <c r="N185" s="218" t="s">
        <v>43</v>
      </c>
      <c r="O185" s="64"/>
      <c r="P185" s="187">
        <f>O185*H185</f>
        <v>0</v>
      </c>
      <c r="Q185" s="187">
        <v>1E-3</v>
      </c>
      <c r="R185" s="187">
        <f>Q185*H185</f>
        <v>0.48720000000000002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213</v>
      </c>
      <c r="AT185" s="189" t="s">
        <v>346</v>
      </c>
      <c r="AU185" s="189" t="s">
        <v>80</v>
      </c>
      <c r="AY185" s="17" t="s">
        <v>152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80</v>
      </c>
      <c r="BK185" s="190">
        <f>ROUND(I185*H185,2)</f>
        <v>0</v>
      </c>
      <c r="BL185" s="17" t="s">
        <v>159</v>
      </c>
      <c r="BM185" s="189" t="s">
        <v>1377</v>
      </c>
    </row>
    <row r="186" spans="1:65" s="2" customFormat="1" ht="11.25">
      <c r="A186" s="34"/>
      <c r="B186" s="35"/>
      <c r="C186" s="36"/>
      <c r="D186" s="191" t="s">
        <v>161</v>
      </c>
      <c r="E186" s="36"/>
      <c r="F186" s="192" t="s">
        <v>1376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80</v>
      </c>
    </row>
    <row r="187" spans="1:65" s="2" customFormat="1" ht="19.5">
      <c r="A187" s="34"/>
      <c r="B187" s="35"/>
      <c r="C187" s="36"/>
      <c r="D187" s="191" t="s">
        <v>368</v>
      </c>
      <c r="E187" s="36"/>
      <c r="F187" s="219" t="s">
        <v>1378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368</v>
      </c>
      <c r="AU187" s="17" t="s">
        <v>80</v>
      </c>
    </row>
    <row r="188" spans="1:65" s="13" customFormat="1" ht="11.25">
      <c r="B188" s="198"/>
      <c r="C188" s="199"/>
      <c r="D188" s="191" t="s">
        <v>165</v>
      </c>
      <c r="E188" s="200" t="s">
        <v>19</v>
      </c>
      <c r="F188" s="201" t="s">
        <v>1379</v>
      </c>
      <c r="G188" s="199"/>
      <c r="H188" s="202">
        <v>487.2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165</v>
      </c>
      <c r="AU188" s="208" t="s">
        <v>80</v>
      </c>
      <c r="AV188" s="13" t="s">
        <v>80</v>
      </c>
      <c r="AW188" s="13" t="s">
        <v>33</v>
      </c>
      <c r="AX188" s="13" t="s">
        <v>78</v>
      </c>
      <c r="AY188" s="208" t="s">
        <v>152</v>
      </c>
    </row>
    <row r="189" spans="1:65" s="2" customFormat="1" ht="16.5" customHeight="1">
      <c r="A189" s="34"/>
      <c r="B189" s="35"/>
      <c r="C189" s="178" t="s">
        <v>320</v>
      </c>
      <c r="D189" s="178" t="s">
        <v>154</v>
      </c>
      <c r="E189" s="179" t="s">
        <v>1380</v>
      </c>
      <c r="F189" s="180" t="s">
        <v>1381</v>
      </c>
      <c r="G189" s="181" t="s">
        <v>474</v>
      </c>
      <c r="H189" s="182">
        <v>2</v>
      </c>
      <c r="I189" s="183"/>
      <c r="J189" s="184">
        <f>ROUND(I189*H189,2)</f>
        <v>0</v>
      </c>
      <c r="K189" s="180" t="s">
        <v>158</v>
      </c>
      <c r="L189" s="39"/>
      <c r="M189" s="185" t="s">
        <v>19</v>
      </c>
      <c r="N189" s="186" t="s">
        <v>43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159</v>
      </c>
      <c r="AT189" s="189" t="s">
        <v>154</v>
      </c>
      <c r="AU189" s="189" t="s">
        <v>80</v>
      </c>
      <c r="AY189" s="17" t="s">
        <v>152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80</v>
      </c>
      <c r="BK189" s="190">
        <f>ROUND(I189*H189,2)</f>
        <v>0</v>
      </c>
      <c r="BL189" s="17" t="s">
        <v>159</v>
      </c>
      <c r="BM189" s="189" t="s">
        <v>1382</v>
      </c>
    </row>
    <row r="190" spans="1:65" s="2" customFormat="1" ht="11.25">
      <c r="A190" s="34"/>
      <c r="B190" s="35"/>
      <c r="C190" s="36"/>
      <c r="D190" s="191" t="s">
        <v>161</v>
      </c>
      <c r="E190" s="36"/>
      <c r="F190" s="192" t="s">
        <v>1383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161</v>
      </c>
      <c r="AU190" s="17" t="s">
        <v>80</v>
      </c>
    </row>
    <row r="191" spans="1:65" s="2" customFormat="1" ht="11.25">
      <c r="A191" s="34"/>
      <c r="B191" s="35"/>
      <c r="C191" s="36"/>
      <c r="D191" s="196" t="s">
        <v>163</v>
      </c>
      <c r="E191" s="36"/>
      <c r="F191" s="197" t="s">
        <v>1384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80</v>
      </c>
    </row>
    <row r="192" spans="1:65" s="13" customFormat="1" ht="11.25">
      <c r="B192" s="198"/>
      <c r="C192" s="199"/>
      <c r="D192" s="191" t="s">
        <v>165</v>
      </c>
      <c r="E192" s="200" t="s">
        <v>19</v>
      </c>
      <c r="F192" s="201" t="s">
        <v>1385</v>
      </c>
      <c r="G192" s="199"/>
      <c r="H192" s="202">
        <v>2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165</v>
      </c>
      <c r="AU192" s="208" t="s">
        <v>80</v>
      </c>
      <c r="AV192" s="13" t="s">
        <v>80</v>
      </c>
      <c r="AW192" s="13" t="s">
        <v>33</v>
      </c>
      <c r="AX192" s="13" t="s">
        <v>78</v>
      </c>
      <c r="AY192" s="208" t="s">
        <v>152</v>
      </c>
    </row>
    <row r="193" spans="1:65" s="2" customFormat="1" ht="16.5" customHeight="1">
      <c r="A193" s="34"/>
      <c r="B193" s="35"/>
      <c r="C193" s="209" t="s">
        <v>335</v>
      </c>
      <c r="D193" s="209" t="s">
        <v>346</v>
      </c>
      <c r="E193" s="210" t="s">
        <v>1386</v>
      </c>
      <c r="F193" s="211" t="s">
        <v>1387</v>
      </c>
      <c r="G193" s="212" t="s">
        <v>474</v>
      </c>
      <c r="H193" s="213">
        <v>2</v>
      </c>
      <c r="I193" s="214"/>
      <c r="J193" s="215">
        <f>ROUND(I193*H193,2)</f>
        <v>0</v>
      </c>
      <c r="K193" s="211" t="s">
        <v>158</v>
      </c>
      <c r="L193" s="216"/>
      <c r="M193" s="217" t="s">
        <v>19</v>
      </c>
      <c r="N193" s="218" t="s">
        <v>43</v>
      </c>
      <c r="O193" s="64"/>
      <c r="P193" s="187">
        <f>O193*H193</f>
        <v>0</v>
      </c>
      <c r="Q193" s="187">
        <v>8.0000000000000004E-4</v>
      </c>
      <c r="R193" s="187">
        <f>Q193*H193</f>
        <v>1.6000000000000001E-3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213</v>
      </c>
      <c r="AT193" s="189" t="s">
        <v>346</v>
      </c>
      <c r="AU193" s="189" t="s">
        <v>80</v>
      </c>
      <c r="AY193" s="17" t="s">
        <v>152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159</v>
      </c>
      <c r="BM193" s="189" t="s">
        <v>1388</v>
      </c>
    </row>
    <row r="194" spans="1:65" s="2" customFormat="1" ht="11.25">
      <c r="A194" s="34"/>
      <c r="B194" s="35"/>
      <c r="C194" s="36"/>
      <c r="D194" s="191" t="s">
        <v>161</v>
      </c>
      <c r="E194" s="36"/>
      <c r="F194" s="192" t="s">
        <v>1387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161</v>
      </c>
      <c r="AU194" s="17" t="s">
        <v>80</v>
      </c>
    </row>
    <row r="195" spans="1:65" s="2" customFormat="1" ht="16.5" customHeight="1">
      <c r="A195" s="34"/>
      <c r="B195" s="35"/>
      <c r="C195" s="178" t="s">
        <v>345</v>
      </c>
      <c r="D195" s="178" t="s">
        <v>154</v>
      </c>
      <c r="E195" s="179" t="s">
        <v>1389</v>
      </c>
      <c r="F195" s="180" t="s">
        <v>1390</v>
      </c>
      <c r="G195" s="181" t="s">
        <v>474</v>
      </c>
      <c r="H195" s="182">
        <v>1</v>
      </c>
      <c r="I195" s="183"/>
      <c r="J195" s="184">
        <f>ROUND(I195*H195,2)</f>
        <v>0</v>
      </c>
      <c r="K195" s="180" t="s">
        <v>158</v>
      </c>
      <c r="L195" s="39"/>
      <c r="M195" s="185" t="s">
        <v>19</v>
      </c>
      <c r="N195" s="186" t="s">
        <v>43</v>
      </c>
      <c r="O195" s="64"/>
      <c r="P195" s="187">
        <f>O195*H195</f>
        <v>0</v>
      </c>
      <c r="Q195" s="187">
        <v>7.2000000000000005E-4</v>
      </c>
      <c r="R195" s="187">
        <f>Q195*H195</f>
        <v>7.2000000000000005E-4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159</v>
      </c>
      <c r="AT195" s="189" t="s">
        <v>154</v>
      </c>
      <c r="AU195" s="189" t="s">
        <v>80</v>
      </c>
      <c r="AY195" s="17" t="s">
        <v>152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159</v>
      </c>
      <c r="BM195" s="189" t="s">
        <v>1391</v>
      </c>
    </row>
    <row r="196" spans="1:65" s="2" customFormat="1" ht="19.5">
      <c r="A196" s="34"/>
      <c r="B196" s="35"/>
      <c r="C196" s="36"/>
      <c r="D196" s="191" t="s">
        <v>161</v>
      </c>
      <c r="E196" s="36"/>
      <c r="F196" s="192" t="s">
        <v>1392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161</v>
      </c>
      <c r="AU196" s="17" t="s">
        <v>80</v>
      </c>
    </row>
    <row r="197" spans="1:65" s="2" customFormat="1" ht="11.25">
      <c r="A197" s="34"/>
      <c r="B197" s="35"/>
      <c r="C197" s="36"/>
      <c r="D197" s="196" t="s">
        <v>163</v>
      </c>
      <c r="E197" s="36"/>
      <c r="F197" s="197" t="s">
        <v>1393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80</v>
      </c>
    </row>
    <row r="198" spans="1:65" s="2" customFormat="1" ht="16.5" customHeight="1">
      <c r="A198" s="34"/>
      <c r="B198" s="35"/>
      <c r="C198" s="209" t="s">
        <v>351</v>
      </c>
      <c r="D198" s="209" t="s">
        <v>346</v>
      </c>
      <c r="E198" s="210" t="s">
        <v>1394</v>
      </c>
      <c r="F198" s="211" t="s">
        <v>1395</v>
      </c>
      <c r="G198" s="212" t="s">
        <v>474</v>
      </c>
      <c r="H198" s="213">
        <v>1</v>
      </c>
      <c r="I198" s="214"/>
      <c r="J198" s="215">
        <f>ROUND(I198*H198,2)</f>
        <v>0</v>
      </c>
      <c r="K198" s="211" t="s">
        <v>158</v>
      </c>
      <c r="L198" s="216"/>
      <c r="M198" s="217" t="s">
        <v>19</v>
      </c>
      <c r="N198" s="218" t="s">
        <v>43</v>
      </c>
      <c r="O198" s="64"/>
      <c r="P198" s="187">
        <f>O198*H198</f>
        <v>0</v>
      </c>
      <c r="Q198" s="187">
        <v>1.2E-2</v>
      </c>
      <c r="R198" s="187">
        <f>Q198*H198</f>
        <v>1.2E-2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213</v>
      </c>
      <c r="AT198" s="189" t="s">
        <v>346</v>
      </c>
      <c r="AU198" s="189" t="s">
        <v>80</v>
      </c>
      <c r="AY198" s="17" t="s">
        <v>152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159</v>
      </c>
      <c r="BM198" s="189" t="s">
        <v>1396</v>
      </c>
    </row>
    <row r="199" spans="1:65" s="2" customFormat="1" ht="11.25">
      <c r="A199" s="34"/>
      <c r="B199" s="35"/>
      <c r="C199" s="36"/>
      <c r="D199" s="191" t="s">
        <v>161</v>
      </c>
      <c r="E199" s="36"/>
      <c r="F199" s="192" t="s">
        <v>1395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161</v>
      </c>
      <c r="AU199" s="17" t="s">
        <v>80</v>
      </c>
    </row>
    <row r="200" spans="1:65" s="2" customFormat="1" ht="16.5" customHeight="1">
      <c r="A200" s="34"/>
      <c r="B200" s="35"/>
      <c r="C200" s="209" t="s">
        <v>357</v>
      </c>
      <c r="D200" s="209" t="s">
        <v>346</v>
      </c>
      <c r="E200" s="210" t="s">
        <v>1397</v>
      </c>
      <c r="F200" s="211" t="s">
        <v>1398</v>
      </c>
      <c r="G200" s="212" t="s">
        <v>474</v>
      </c>
      <c r="H200" s="213">
        <v>1</v>
      </c>
      <c r="I200" s="214"/>
      <c r="J200" s="215">
        <f>ROUND(I200*H200,2)</f>
        <v>0</v>
      </c>
      <c r="K200" s="211" t="s">
        <v>158</v>
      </c>
      <c r="L200" s="216"/>
      <c r="M200" s="217" t="s">
        <v>19</v>
      </c>
      <c r="N200" s="218" t="s">
        <v>43</v>
      </c>
      <c r="O200" s="64"/>
      <c r="P200" s="187">
        <f>O200*H200</f>
        <v>0</v>
      </c>
      <c r="Q200" s="187">
        <v>3.5000000000000001E-3</v>
      </c>
      <c r="R200" s="187">
        <f>Q200*H200</f>
        <v>3.5000000000000001E-3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213</v>
      </c>
      <c r="AT200" s="189" t="s">
        <v>346</v>
      </c>
      <c r="AU200" s="189" t="s">
        <v>80</v>
      </c>
      <c r="AY200" s="17" t="s">
        <v>152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80</v>
      </c>
      <c r="BK200" s="190">
        <f>ROUND(I200*H200,2)</f>
        <v>0</v>
      </c>
      <c r="BL200" s="17" t="s">
        <v>159</v>
      </c>
      <c r="BM200" s="189" t="s">
        <v>1399</v>
      </c>
    </row>
    <row r="201" spans="1:65" s="2" customFormat="1" ht="11.25">
      <c r="A201" s="34"/>
      <c r="B201" s="35"/>
      <c r="C201" s="36"/>
      <c r="D201" s="191" t="s">
        <v>161</v>
      </c>
      <c r="E201" s="36"/>
      <c r="F201" s="192" t="s">
        <v>1398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161</v>
      </c>
      <c r="AU201" s="17" t="s">
        <v>80</v>
      </c>
    </row>
    <row r="202" spans="1:65" s="2" customFormat="1" ht="16.5" customHeight="1">
      <c r="A202" s="34"/>
      <c r="B202" s="35"/>
      <c r="C202" s="178" t="s">
        <v>363</v>
      </c>
      <c r="D202" s="178" t="s">
        <v>154</v>
      </c>
      <c r="E202" s="179" t="s">
        <v>1400</v>
      </c>
      <c r="F202" s="180" t="s">
        <v>1401</v>
      </c>
      <c r="G202" s="181" t="s">
        <v>474</v>
      </c>
      <c r="H202" s="182">
        <v>1</v>
      </c>
      <c r="I202" s="183"/>
      <c r="J202" s="184">
        <f>ROUND(I202*H202,2)</f>
        <v>0</v>
      </c>
      <c r="K202" s="180" t="s">
        <v>158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2.0000000000000001E-4</v>
      </c>
      <c r="R202" s="187">
        <f>Q202*H202</f>
        <v>2.0000000000000001E-4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159</v>
      </c>
      <c r="AT202" s="189" t="s">
        <v>154</v>
      </c>
      <c r="AU202" s="189" t="s">
        <v>80</v>
      </c>
      <c r="AY202" s="17" t="s">
        <v>152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80</v>
      </c>
      <c r="BK202" s="190">
        <f>ROUND(I202*H202,2)</f>
        <v>0</v>
      </c>
      <c r="BL202" s="17" t="s">
        <v>159</v>
      </c>
      <c r="BM202" s="189" t="s">
        <v>1402</v>
      </c>
    </row>
    <row r="203" spans="1:65" s="2" customFormat="1" ht="11.25">
      <c r="A203" s="34"/>
      <c r="B203" s="35"/>
      <c r="C203" s="36"/>
      <c r="D203" s="191" t="s">
        <v>161</v>
      </c>
      <c r="E203" s="36"/>
      <c r="F203" s="192" t="s">
        <v>1403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161</v>
      </c>
      <c r="AU203" s="17" t="s">
        <v>80</v>
      </c>
    </row>
    <row r="204" spans="1:65" s="2" customFormat="1" ht="11.25">
      <c r="A204" s="34"/>
      <c r="B204" s="35"/>
      <c r="C204" s="36"/>
      <c r="D204" s="196" t="s">
        <v>163</v>
      </c>
      <c r="E204" s="36"/>
      <c r="F204" s="197" t="s">
        <v>1404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163</v>
      </c>
      <c r="AU204" s="17" t="s">
        <v>80</v>
      </c>
    </row>
    <row r="205" spans="1:65" s="2" customFormat="1" ht="16.5" customHeight="1">
      <c r="A205" s="34"/>
      <c r="B205" s="35"/>
      <c r="C205" s="209" t="s">
        <v>372</v>
      </c>
      <c r="D205" s="209" t="s">
        <v>346</v>
      </c>
      <c r="E205" s="210" t="s">
        <v>1405</v>
      </c>
      <c r="F205" s="211" t="s">
        <v>1406</v>
      </c>
      <c r="G205" s="212" t="s">
        <v>474</v>
      </c>
      <c r="H205" s="213">
        <v>1</v>
      </c>
      <c r="I205" s="214"/>
      <c r="J205" s="215">
        <f>ROUND(I205*H205,2)</f>
        <v>0</v>
      </c>
      <c r="K205" s="211" t="s">
        <v>19</v>
      </c>
      <c r="L205" s="216"/>
      <c r="M205" s="217" t="s">
        <v>19</v>
      </c>
      <c r="N205" s="218" t="s">
        <v>43</v>
      </c>
      <c r="O205" s="64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213</v>
      </c>
      <c r="AT205" s="189" t="s">
        <v>346</v>
      </c>
      <c r="AU205" s="189" t="s">
        <v>80</v>
      </c>
      <c r="AY205" s="17" t="s">
        <v>152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80</v>
      </c>
      <c r="BK205" s="190">
        <f>ROUND(I205*H205,2)</f>
        <v>0</v>
      </c>
      <c r="BL205" s="17" t="s">
        <v>159</v>
      </c>
      <c r="BM205" s="189" t="s">
        <v>1407</v>
      </c>
    </row>
    <row r="206" spans="1:65" s="2" customFormat="1" ht="11.25">
      <c r="A206" s="34"/>
      <c r="B206" s="35"/>
      <c r="C206" s="36"/>
      <c r="D206" s="191" t="s">
        <v>161</v>
      </c>
      <c r="E206" s="36"/>
      <c r="F206" s="192" t="s">
        <v>1406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161</v>
      </c>
      <c r="AU206" s="17" t="s">
        <v>80</v>
      </c>
    </row>
    <row r="207" spans="1:65" s="2" customFormat="1" ht="16.5" customHeight="1">
      <c r="A207" s="34"/>
      <c r="B207" s="35"/>
      <c r="C207" s="178" t="s">
        <v>379</v>
      </c>
      <c r="D207" s="178" t="s">
        <v>154</v>
      </c>
      <c r="E207" s="179" t="s">
        <v>1408</v>
      </c>
      <c r="F207" s="180" t="s">
        <v>1409</v>
      </c>
      <c r="G207" s="181" t="s">
        <v>474</v>
      </c>
      <c r="H207" s="182">
        <v>1</v>
      </c>
      <c r="I207" s="183"/>
      <c r="J207" s="184">
        <f>ROUND(I207*H207,2)</f>
        <v>0</v>
      </c>
      <c r="K207" s="180" t="s">
        <v>158</v>
      </c>
      <c r="L207" s="39"/>
      <c r="M207" s="185" t="s">
        <v>19</v>
      </c>
      <c r="N207" s="186" t="s">
        <v>43</v>
      </c>
      <c r="O207" s="64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159</v>
      </c>
      <c r="AT207" s="189" t="s">
        <v>154</v>
      </c>
      <c r="AU207" s="189" t="s">
        <v>80</v>
      </c>
      <c r="AY207" s="17" t="s">
        <v>152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159</v>
      </c>
      <c r="BM207" s="189" t="s">
        <v>1410</v>
      </c>
    </row>
    <row r="208" spans="1:65" s="2" customFormat="1" ht="11.25">
      <c r="A208" s="34"/>
      <c r="B208" s="35"/>
      <c r="C208" s="36"/>
      <c r="D208" s="191" t="s">
        <v>161</v>
      </c>
      <c r="E208" s="36"/>
      <c r="F208" s="192" t="s">
        <v>1409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80</v>
      </c>
    </row>
    <row r="209" spans="1:65" s="2" customFormat="1" ht="11.25">
      <c r="A209" s="34"/>
      <c r="B209" s="35"/>
      <c r="C209" s="36"/>
      <c r="D209" s="196" t="s">
        <v>163</v>
      </c>
      <c r="E209" s="36"/>
      <c r="F209" s="197" t="s">
        <v>1411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163</v>
      </c>
      <c r="AU209" s="17" t="s">
        <v>80</v>
      </c>
    </row>
    <row r="210" spans="1:65" s="2" customFormat="1" ht="16.5" customHeight="1">
      <c r="A210" s="34"/>
      <c r="B210" s="35"/>
      <c r="C210" s="209" t="s">
        <v>386</v>
      </c>
      <c r="D210" s="209" t="s">
        <v>346</v>
      </c>
      <c r="E210" s="210" t="s">
        <v>1412</v>
      </c>
      <c r="F210" s="211" t="s">
        <v>1413</v>
      </c>
      <c r="G210" s="212" t="s">
        <v>474</v>
      </c>
      <c r="H210" s="213">
        <v>1</v>
      </c>
      <c r="I210" s="214"/>
      <c r="J210" s="215">
        <f>ROUND(I210*H210,2)</f>
        <v>0</v>
      </c>
      <c r="K210" s="211" t="s">
        <v>158</v>
      </c>
      <c r="L210" s="216"/>
      <c r="M210" s="217" t="s">
        <v>19</v>
      </c>
      <c r="N210" s="218" t="s">
        <v>43</v>
      </c>
      <c r="O210" s="64"/>
      <c r="P210" s="187">
        <f>O210*H210</f>
        <v>0</v>
      </c>
      <c r="Q210" s="187">
        <v>6.8999999999999999E-3</v>
      </c>
      <c r="R210" s="187">
        <f>Q210*H210</f>
        <v>6.8999999999999999E-3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213</v>
      </c>
      <c r="AT210" s="189" t="s">
        <v>346</v>
      </c>
      <c r="AU210" s="189" t="s">
        <v>80</v>
      </c>
      <c r="AY210" s="17" t="s">
        <v>152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159</v>
      </c>
      <c r="BM210" s="189" t="s">
        <v>1414</v>
      </c>
    </row>
    <row r="211" spans="1:65" s="2" customFormat="1" ht="11.25">
      <c r="A211" s="34"/>
      <c r="B211" s="35"/>
      <c r="C211" s="36"/>
      <c r="D211" s="191" t="s">
        <v>161</v>
      </c>
      <c r="E211" s="36"/>
      <c r="F211" s="192" t="s">
        <v>1413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161</v>
      </c>
      <c r="AU211" s="17" t="s">
        <v>80</v>
      </c>
    </row>
    <row r="212" spans="1:65" s="2" customFormat="1" ht="16.5" customHeight="1">
      <c r="A212" s="34"/>
      <c r="B212" s="35"/>
      <c r="C212" s="178" t="s">
        <v>392</v>
      </c>
      <c r="D212" s="178" t="s">
        <v>154</v>
      </c>
      <c r="E212" s="179" t="s">
        <v>1415</v>
      </c>
      <c r="F212" s="180" t="s">
        <v>1416</v>
      </c>
      <c r="G212" s="181" t="s">
        <v>157</v>
      </c>
      <c r="H212" s="182">
        <v>480</v>
      </c>
      <c r="I212" s="183"/>
      <c r="J212" s="184">
        <f>ROUND(I212*H212,2)</f>
        <v>0</v>
      </c>
      <c r="K212" s="180" t="s">
        <v>158</v>
      </c>
      <c r="L212" s="39"/>
      <c r="M212" s="185" t="s">
        <v>19</v>
      </c>
      <c r="N212" s="186" t="s">
        <v>43</v>
      </c>
      <c r="O212" s="64"/>
      <c r="P212" s="187">
        <f>O212*H212</f>
        <v>0</v>
      </c>
      <c r="Q212" s="187">
        <v>9.0000000000000006E-5</v>
      </c>
      <c r="R212" s="187">
        <f>Q212*H212</f>
        <v>4.3200000000000002E-2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159</v>
      </c>
      <c r="AT212" s="189" t="s">
        <v>154</v>
      </c>
      <c r="AU212" s="189" t="s">
        <v>80</v>
      </c>
      <c r="AY212" s="17" t="s">
        <v>152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159</v>
      </c>
      <c r="BM212" s="189" t="s">
        <v>1417</v>
      </c>
    </row>
    <row r="213" spans="1:65" s="2" customFormat="1" ht="11.25">
      <c r="A213" s="34"/>
      <c r="B213" s="35"/>
      <c r="C213" s="36"/>
      <c r="D213" s="191" t="s">
        <v>161</v>
      </c>
      <c r="E213" s="36"/>
      <c r="F213" s="192" t="s">
        <v>1418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161</v>
      </c>
      <c r="AU213" s="17" t="s">
        <v>80</v>
      </c>
    </row>
    <row r="214" spans="1:65" s="2" customFormat="1" ht="11.25">
      <c r="A214" s="34"/>
      <c r="B214" s="35"/>
      <c r="C214" s="36"/>
      <c r="D214" s="196" t="s">
        <v>163</v>
      </c>
      <c r="E214" s="36"/>
      <c r="F214" s="197" t="s">
        <v>1419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163</v>
      </c>
      <c r="AU214" s="17" t="s">
        <v>80</v>
      </c>
    </row>
    <row r="215" spans="1:65" s="2" customFormat="1" ht="16.5" customHeight="1">
      <c r="A215" s="34"/>
      <c r="B215" s="35"/>
      <c r="C215" s="178" t="s">
        <v>400</v>
      </c>
      <c r="D215" s="178" t="s">
        <v>154</v>
      </c>
      <c r="E215" s="179" t="s">
        <v>1420</v>
      </c>
      <c r="F215" s="180" t="s">
        <v>1421</v>
      </c>
      <c r="G215" s="181" t="s">
        <v>846</v>
      </c>
      <c r="H215" s="182">
        <v>1</v>
      </c>
      <c r="I215" s="183"/>
      <c r="J215" s="184">
        <f>ROUND(I215*H215,2)</f>
        <v>0</v>
      </c>
      <c r="K215" s="180" t="s">
        <v>19</v>
      </c>
      <c r="L215" s="39"/>
      <c r="M215" s="185" t="s">
        <v>19</v>
      </c>
      <c r="N215" s="186" t="s">
        <v>43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159</v>
      </c>
      <c r="AT215" s="189" t="s">
        <v>154</v>
      </c>
      <c r="AU215" s="189" t="s">
        <v>80</v>
      </c>
      <c r="AY215" s="17" t="s">
        <v>152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159</v>
      </c>
      <c r="BM215" s="189" t="s">
        <v>1422</v>
      </c>
    </row>
    <row r="216" spans="1:65" s="2" customFormat="1" ht="11.25">
      <c r="A216" s="34"/>
      <c r="B216" s="35"/>
      <c r="C216" s="36"/>
      <c r="D216" s="191" t="s">
        <v>161</v>
      </c>
      <c r="E216" s="36"/>
      <c r="F216" s="192" t="s">
        <v>1421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161</v>
      </c>
      <c r="AU216" s="17" t="s">
        <v>80</v>
      </c>
    </row>
    <row r="217" spans="1:65" s="13" customFormat="1" ht="11.25">
      <c r="B217" s="198"/>
      <c r="C217" s="199"/>
      <c r="D217" s="191" t="s">
        <v>165</v>
      </c>
      <c r="E217" s="200" t="s">
        <v>19</v>
      </c>
      <c r="F217" s="201" t="s">
        <v>1423</v>
      </c>
      <c r="G217" s="199"/>
      <c r="H217" s="202">
        <v>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165</v>
      </c>
      <c r="AU217" s="208" t="s">
        <v>80</v>
      </c>
      <c r="AV217" s="13" t="s">
        <v>80</v>
      </c>
      <c r="AW217" s="13" t="s">
        <v>33</v>
      </c>
      <c r="AX217" s="13" t="s">
        <v>78</v>
      </c>
      <c r="AY217" s="208" t="s">
        <v>152</v>
      </c>
    </row>
    <row r="218" spans="1:65" s="2" customFormat="1" ht="16.5" customHeight="1">
      <c r="A218" s="34"/>
      <c r="B218" s="35"/>
      <c r="C218" s="209" t="s">
        <v>408</v>
      </c>
      <c r="D218" s="209" t="s">
        <v>346</v>
      </c>
      <c r="E218" s="210" t="s">
        <v>1424</v>
      </c>
      <c r="F218" s="211" t="s">
        <v>1425</v>
      </c>
      <c r="G218" s="212" t="s">
        <v>474</v>
      </c>
      <c r="H218" s="213">
        <v>4</v>
      </c>
      <c r="I218" s="214"/>
      <c r="J218" s="215">
        <f>ROUND(I218*H218,2)</f>
        <v>0</v>
      </c>
      <c r="K218" s="211" t="s">
        <v>19</v>
      </c>
      <c r="L218" s="216"/>
      <c r="M218" s="217" t="s">
        <v>19</v>
      </c>
      <c r="N218" s="218" t="s">
        <v>43</v>
      </c>
      <c r="O218" s="64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213</v>
      </c>
      <c r="AT218" s="189" t="s">
        <v>346</v>
      </c>
      <c r="AU218" s="189" t="s">
        <v>80</v>
      </c>
      <c r="AY218" s="17" t="s">
        <v>152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80</v>
      </c>
      <c r="BK218" s="190">
        <f>ROUND(I218*H218,2)</f>
        <v>0</v>
      </c>
      <c r="BL218" s="17" t="s">
        <v>159</v>
      </c>
      <c r="BM218" s="189" t="s">
        <v>1426</v>
      </c>
    </row>
    <row r="219" spans="1:65" s="2" customFormat="1" ht="11.25">
      <c r="A219" s="34"/>
      <c r="B219" s="35"/>
      <c r="C219" s="36"/>
      <c r="D219" s="191" t="s">
        <v>161</v>
      </c>
      <c r="E219" s="36"/>
      <c r="F219" s="192" t="s">
        <v>1425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161</v>
      </c>
      <c r="AU219" s="17" t="s">
        <v>80</v>
      </c>
    </row>
    <row r="220" spans="1:65" s="2" customFormat="1" ht="16.5" customHeight="1">
      <c r="A220" s="34"/>
      <c r="B220" s="35"/>
      <c r="C220" s="209" t="s">
        <v>414</v>
      </c>
      <c r="D220" s="209" t="s">
        <v>346</v>
      </c>
      <c r="E220" s="210" t="s">
        <v>1427</v>
      </c>
      <c r="F220" s="211" t="s">
        <v>1428</v>
      </c>
      <c r="G220" s="212" t="s">
        <v>474</v>
      </c>
      <c r="H220" s="213">
        <v>4</v>
      </c>
      <c r="I220" s="214"/>
      <c r="J220" s="215">
        <f>ROUND(I220*H220,2)</f>
        <v>0</v>
      </c>
      <c r="K220" s="211" t="s">
        <v>19</v>
      </c>
      <c r="L220" s="216"/>
      <c r="M220" s="217" t="s">
        <v>19</v>
      </c>
      <c r="N220" s="218" t="s">
        <v>43</v>
      </c>
      <c r="O220" s="64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213</v>
      </c>
      <c r="AT220" s="189" t="s">
        <v>346</v>
      </c>
      <c r="AU220" s="189" t="s">
        <v>80</v>
      </c>
      <c r="AY220" s="17" t="s">
        <v>152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80</v>
      </c>
      <c r="BK220" s="190">
        <f>ROUND(I220*H220,2)</f>
        <v>0</v>
      </c>
      <c r="BL220" s="17" t="s">
        <v>159</v>
      </c>
      <c r="BM220" s="189" t="s">
        <v>1429</v>
      </c>
    </row>
    <row r="221" spans="1:65" s="2" customFormat="1" ht="11.25">
      <c r="A221" s="34"/>
      <c r="B221" s="35"/>
      <c r="C221" s="36"/>
      <c r="D221" s="191" t="s">
        <v>161</v>
      </c>
      <c r="E221" s="36"/>
      <c r="F221" s="192" t="s">
        <v>1428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161</v>
      </c>
      <c r="AU221" s="17" t="s">
        <v>80</v>
      </c>
    </row>
    <row r="222" spans="1:65" s="2" customFormat="1" ht="16.5" customHeight="1">
      <c r="A222" s="34"/>
      <c r="B222" s="35"/>
      <c r="C222" s="209" t="s">
        <v>423</v>
      </c>
      <c r="D222" s="209" t="s">
        <v>346</v>
      </c>
      <c r="E222" s="210" t="s">
        <v>1430</v>
      </c>
      <c r="F222" s="211" t="s">
        <v>1431</v>
      </c>
      <c r="G222" s="212" t="s">
        <v>474</v>
      </c>
      <c r="H222" s="213">
        <v>4</v>
      </c>
      <c r="I222" s="214"/>
      <c r="J222" s="215">
        <f>ROUND(I222*H222,2)</f>
        <v>0</v>
      </c>
      <c r="K222" s="211" t="s">
        <v>19</v>
      </c>
      <c r="L222" s="216"/>
      <c r="M222" s="217" t="s">
        <v>19</v>
      </c>
      <c r="N222" s="218" t="s">
        <v>43</v>
      </c>
      <c r="O222" s="64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213</v>
      </c>
      <c r="AT222" s="189" t="s">
        <v>346</v>
      </c>
      <c r="AU222" s="189" t="s">
        <v>80</v>
      </c>
      <c r="AY222" s="17" t="s">
        <v>152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80</v>
      </c>
      <c r="BK222" s="190">
        <f>ROUND(I222*H222,2)</f>
        <v>0</v>
      </c>
      <c r="BL222" s="17" t="s">
        <v>159</v>
      </c>
      <c r="BM222" s="189" t="s">
        <v>1432</v>
      </c>
    </row>
    <row r="223" spans="1:65" s="2" customFormat="1" ht="11.25">
      <c r="A223" s="34"/>
      <c r="B223" s="35"/>
      <c r="C223" s="36"/>
      <c r="D223" s="191" t="s">
        <v>161</v>
      </c>
      <c r="E223" s="36"/>
      <c r="F223" s="192" t="s">
        <v>1431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161</v>
      </c>
      <c r="AU223" s="17" t="s">
        <v>80</v>
      </c>
    </row>
    <row r="224" spans="1:65" s="2" customFormat="1" ht="16.5" customHeight="1">
      <c r="A224" s="34"/>
      <c r="B224" s="35"/>
      <c r="C224" s="209" t="s">
        <v>431</v>
      </c>
      <c r="D224" s="209" t="s">
        <v>346</v>
      </c>
      <c r="E224" s="210" t="s">
        <v>1433</v>
      </c>
      <c r="F224" s="211" t="s">
        <v>1434</v>
      </c>
      <c r="G224" s="212" t="s">
        <v>157</v>
      </c>
      <c r="H224" s="213">
        <v>60</v>
      </c>
      <c r="I224" s="214"/>
      <c r="J224" s="215">
        <f>ROUND(I224*H224,2)</f>
        <v>0</v>
      </c>
      <c r="K224" s="211" t="s">
        <v>158</v>
      </c>
      <c r="L224" s="216"/>
      <c r="M224" s="217" t="s">
        <v>19</v>
      </c>
      <c r="N224" s="218" t="s">
        <v>43</v>
      </c>
      <c r="O224" s="64"/>
      <c r="P224" s="187">
        <f>O224*H224</f>
        <v>0</v>
      </c>
      <c r="Q224" s="187">
        <v>6.8999999999999997E-4</v>
      </c>
      <c r="R224" s="187">
        <f>Q224*H224</f>
        <v>4.1399999999999999E-2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213</v>
      </c>
      <c r="AT224" s="189" t="s">
        <v>346</v>
      </c>
      <c r="AU224" s="189" t="s">
        <v>80</v>
      </c>
      <c r="AY224" s="17" t="s">
        <v>152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80</v>
      </c>
      <c r="BK224" s="190">
        <f>ROUND(I224*H224,2)</f>
        <v>0</v>
      </c>
      <c r="BL224" s="17" t="s">
        <v>159</v>
      </c>
      <c r="BM224" s="189" t="s">
        <v>1435</v>
      </c>
    </row>
    <row r="225" spans="1:65" s="2" customFormat="1" ht="11.25">
      <c r="A225" s="34"/>
      <c r="B225" s="35"/>
      <c r="C225" s="36"/>
      <c r="D225" s="191" t="s">
        <v>161</v>
      </c>
      <c r="E225" s="36"/>
      <c r="F225" s="192" t="s">
        <v>1434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80</v>
      </c>
    </row>
    <row r="226" spans="1:65" s="2" customFormat="1" ht="16.5" customHeight="1">
      <c r="A226" s="34"/>
      <c r="B226" s="35"/>
      <c r="C226" s="209" t="s">
        <v>439</v>
      </c>
      <c r="D226" s="209" t="s">
        <v>346</v>
      </c>
      <c r="E226" s="210" t="s">
        <v>1436</v>
      </c>
      <c r="F226" s="211" t="s">
        <v>1437</v>
      </c>
      <c r="G226" s="212" t="s">
        <v>474</v>
      </c>
      <c r="H226" s="213">
        <v>8</v>
      </c>
      <c r="I226" s="214"/>
      <c r="J226" s="215">
        <f>ROUND(I226*H226,2)</f>
        <v>0</v>
      </c>
      <c r="K226" s="211" t="s">
        <v>19</v>
      </c>
      <c r="L226" s="216"/>
      <c r="M226" s="217" t="s">
        <v>19</v>
      </c>
      <c r="N226" s="218" t="s">
        <v>43</v>
      </c>
      <c r="O226" s="64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213</v>
      </c>
      <c r="AT226" s="189" t="s">
        <v>346</v>
      </c>
      <c r="AU226" s="189" t="s">
        <v>80</v>
      </c>
      <c r="AY226" s="17" t="s">
        <v>152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80</v>
      </c>
      <c r="BK226" s="190">
        <f>ROUND(I226*H226,2)</f>
        <v>0</v>
      </c>
      <c r="BL226" s="17" t="s">
        <v>159</v>
      </c>
      <c r="BM226" s="189" t="s">
        <v>1438</v>
      </c>
    </row>
    <row r="227" spans="1:65" s="2" customFormat="1" ht="11.25">
      <c r="A227" s="34"/>
      <c r="B227" s="35"/>
      <c r="C227" s="36"/>
      <c r="D227" s="191" t="s">
        <v>161</v>
      </c>
      <c r="E227" s="36"/>
      <c r="F227" s="192" t="s">
        <v>1437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161</v>
      </c>
      <c r="AU227" s="17" t="s">
        <v>80</v>
      </c>
    </row>
    <row r="228" spans="1:65" s="2" customFormat="1" ht="16.5" customHeight="1">
      <c r="A228" s="34"/>
      <c r="B228" s="35"/>
      <c r="C228" s="209" t="s">
        <v>447</v>
      </c>
      <c r="D228" s="209" t="s">
        <v>346</v>
      </c>
      <c r="E228" s="210" t="s">
        <v>1439</v>
      </c>
      <c r="F228" s="211" t="s">
        <v>1440</v>
      </c>
      <c r="G228" s="212" t="s">
        <v>474</v>
      </c>
      <c r="H228" s="213">
        <v>4</v>
      </c>
      <c r="I228" s="214"/>
      <c r="J228" s="215">
        <f>ROUND(I228*H228,2)</f>
        <v>0</v>
      </c>
      <c r="K228" s="211" t="s">
        <v>19</v>
      </c>
      <c r="L228" s="216"/>
      <c r="M228" s="217" t="s">
        <v>19</v>
      </c>
      <c r="N228" s="218" t="s">
        <v>43</v>
      </c>
      <c r="O228" s="64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213</v>
      </c>
      <c r="AT228" s="189" t="s">
        <v>346</v>
      </c>
      <c r="AU228" s="189" t="s">
        <v>80</v>
      </c>
      <c r="AY228" s="17" t="s">
        <v>152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159</v>
      </c>
      <c r="BM228" s="189" t="s">
        <v>1441</v>
      </c>
    </row>
    <row r="229" spans="1:65" s="2" customFormat="1" ht="11.25">
      <c r="A229" s="34"/>
      <c r="B229" s="35"/>
      <c r="C229" s="36"/>
      <c r="D229" s="191" t="s">
        <v>161</v>
      </c>
      <c r="E229" s="36"/>
      <c r="F229" s="192" t="s">
        <v>1440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161</v>
      </c>
      <c r="AU229" s="17" t="s">
        <v>80</v>
      </c>
    </row>
    <row r="230" spans="1:65" s="2" customFormat="1" ht="16.5" customHeight="1">
      <c r="A230" s="34"/>
      <c r="B230" s="35"/>
      <c r="C230" s="209" t="s">
        <v>456</v>
      </c>
      <c r="D230" s="209" t="s">
        <v>346</v>
      </c>
      <c r="E230" s="210" t="s">
        <v>1442</v>
      </c>
      <c r="F230" s="211" t="s">
        <v>1443</v>
      </c>
      <c r="G230" s="212" t="s">
        <v>474</v>
      </c>
      <c r="H230" s="213">
        <v>4</v>
      </c>
      <c r="I230" s="214"/>
      <c r="J230" s="215">
        <f>ROUND(I230*H230,2)</f>
        <v>0</v>
      </c>
      <c r="K230" s="211" t="s">
        <v>19</v>
      </c>
      <c r="L230" s="216"/>
      <c r="M230" s="217" t="s">
        <v>19</v>
      </c>
      <c r="N230" s="218" t="s">
        <v>43</v>
      </c>
      <c r="O230" s="64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213</v>
      </c>
      <c r="AT230" s="189" t="s">
        <v>346</v>
      </c>
      <c r="AU230" s="189" t="s">
        <v>80</v>
      </c>
      <c r="AY230" s="17" t="s">
        <v>152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159</v>
      </c>
      <c r="BM230" s="189" t="s">
        <v>1444</v>
      </c>
    </row>
    <row r="231" spans="1:65" s="2" customFormat="1" ht="11.25">
      <c r="A231" s="34"/>
      <c r="B231" s="35"/>
      <c r="C231" s="36"/>
      <c r="D231" s="191" t="s">
        <v>161</v>
      </c>
      <c r="E231" s="36"/>
      <c r="F231" s="192" t="s">
        <v>1443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161</v>
      </c>
      <c r="AU231" s="17" t="s">
        <v>80</v>
      </c>
    </row>
    <row r="232" spans="1:65" s="2" customFormat="1" ht="16.5" customHeight="1">
      <c r="A232" s="34"/>
      <c r="B232" s="35"/>
      <c r="C232" s="209" t="s">
        <v>463</v>
      </c>
      <c r="D232" s="209" t="s">
        <v>346</v>
      </c>
      <c r="E232" s="210" t="s">
        <v>1445</v>
      </c>
      <c r="F232" s="211" t="s">
        <v>1446</v>
      </c>
      <c r="G232" s="212" t="s">
        <v>474</v>
      </c>
      <c r="H232" s="213">
        <v>4</v>
      </c>
      <c r="I232" s="214"/>
      <c r="J232" s="215">
        <f>ROUND(I232*H232,2)</f>
        <v>0</v>
      </c>
      <c r="K232" s="211" t="s">
        <v>19</v>
      </c>
      <c r="L232" s="216"/>
      <c r="M232" s="217" t="s">
        <v>19</v>
      </c>
      <c r="N232" s="218" t="s">
        <v>43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213</v>
      </c>
      <c r="AT232" s="189" t="s">
        <v>346</v>
      </c>
      <c r="AU232" s="189" t="s">
        <v>80</v>
      </c>
      <c r="AY232" s="17" t="s">
        <v>152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159</v>
      </c>
      <c r="BM232" s="189" t="s">
        <v>1447</v>
      </c>
    </row>
    <row r="233" spans="1:65" s="2" customFormat="1" ht="11.25">
      <c r="A233" s="34"/>
      <c r="B233" s="35"/>
      <c r="C233" s="36"/>
      <c r="D233" s="191" t="s">
        <v>161</v>
      </c>
      <c r="E233" s="36"/>
      <c r="F233" s="192" t="s">
        <v>1446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161</v>
      </c>
      <c r="AU233" s="17" t="s">
        <v>80</v>
      </c>
    </row>
    <row r="234" spans="1:65" s="2" customFormat="1" ht="16.5" customHeight="1">
      <c r="A234" s="34"/>
      <c r="B234" s="35"/>
      <c r="C234" s="209" t="s">
        <v>471</v>
      </c>
      <c r="D234" s="209" t="s">
        <v>346</v>
      </c>
      <c r="E234" s="210" t="s">
        <v>1448</v>
      </c>
      <c r="F234" s="211" t="s">
        <v>1449</v>
      </c>
      <c r="G234" s="212" t="s">
        <v>474</v>
      </c>
      <c r="H234" s="213">
        <v>4</v>
      </c>
      <c r="I234" s="214"/>
      <c r="J234" s="215">
        <f>ROUND(I234*H234,2)</f>
        <v>0</v>
      </c>
      <c r="K234" s="211" t="s">
        <v>19</v>
      </c>
      <c r="L234" s="216"/>
      <c r="M234" s="217" t="s">
        <v>19</v>
      </c>
      <c r="N234" s="218" t="s">
        <v>43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213</v>
      </c>
      <c r="AT234" s="189" t="s">
        <v>346</v>
      </c>
      <c r="AU234" s="189" t="s">
        <v>80</v>
      </c>
      <c r="AY234" s="17" t="s">
        <v>152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80</v>
      </c>
      <c r="BK234" s="190">
        <f>ROUND(I234*H234,2)</f>
        <v>0</v>
      </c>
      <c r="BL234" s="17" t="s">
        <v>159</v>
      </c>
      <c r="BM234" s="189" t="s">
        <v>1450</v>
      </c>
    </row>
    <row r="235" spans="1:65" s="2" customFormat="1" ht="11.25">
      <c r="A235" s="34"/>
      <c r="B235" s="35"/>
      <c r="C235" s="36"/>
      <c r="D235" s="191" t="s">
        <v>161</v>
      </c>
      <c r="E235" s="36"/>
      <c r="F235" s="192" t="s">
        <v>1449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161</v>
      </c>
      <c r="AU235" s="17" t="s">
        <v>80</v>
      </c>
    </row>
    <row r="236" spans="1:65" s="2" customFormat="1" ht="16.5" customHeight="1">
      <c r="A236" s="34"/>
      <c r="B236" s="35"/>
      <c r="C236" s="209" t="s">
        <v>480</v>
      </c>
      <c r="D236" s="209" t="s">
        <v>346</v>
      </c>
      <c r="E236" s="210" t="s">
        <v>1451</v>
      </c>
      <c r="F236" s="211" t="s">
        <v>1452</v>
      </c>
      <c r="G236" s="212" t="s">
        <v>474</v>
      </c>
      <c r="H236" s="213">
        <v>13</v>
      </c>
      <c r="I236" s="214"/>
      <c r="J236" s="215">
        <f>ROUND(I236*H236,2)</f>
        <v>0</v>
      </c>
      <c r="K236" s="211" t="s">
        <v>19</v>
      </c>
      <c r="L236" s="216"/>
      <c r="M236" s="217" t="s">
        <v>19</v>
      </c>
      <c r="N236" s="218" t="s">
        <v>43</v>
      </c>
      <c r="O236" s="64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213</v>
      </c>
      <c r="AT236" s="189" t="s">
        <v>346</v>
      </c>
      <c r="AU236" s="189" t="s">
        <v>80</v>
      </c>
      <c r="AY236" s="17" t="s">
        <v>152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80</v>
      </c>
      <c r="BK236" s="190">
        <f>ROUND(I236*H236,2)</f>
        <v>0</v>
      </c>
      <c r="BL236" s="17" t="s">
        <v>159</v>
      </c>
      <c r="BM236" s="189" t="s">
        <v>1453</v>
      </c>
    </row>
    <row r="237" spans="1:65" s="2" customFormat="1" ht="11.25">
      <c r="A237" s="34"/>
      <c r="B237" s="35"/>
      <c r="C237" s="36"/>
      <c r="D237" s="191" t="s">
        <v>161</v>
      </c>
      <c r="E237" s="36"/>
      <c r="F237" s="192" t="s">
        <v>1452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161</v>
      </c>
      <c r="AU237" s="17" t="s">
        <v>80</v>
      </c>
    </row>
    <row r="238" spans="1:65" s="2" customFormat="1" ht="16.5" customHeight="1">
      <c r="A238" s="34"/>
      <c r="B238" s="35"/>
      <c r="C238" s="209" t="s">
        <v>484</v>
      </c>
      <c r="D238" s="209" t="s">
        <v>346</v>
      </c>
      <c r="E238" s="210" t="s">
        <v>1454</v>
      </c>
      <c r="F238" s="211" t="s">
        <v>1455</v>
      </c>
      <c r="G238" s="212" t="s">
        <v>474</v>
      </c>
      <c r="H238" s="213">
        <v>13</v>
      </c>
      <c r="I238" s="214"/>
      <c r="J238" s="215">
        <f>ROUND(I238*H238,2)</f>
        <v>0</v>
      </c>
      <c r="K238" s="211" t="s">
        <v>19</v>
      </c>
      <c r="L238" s="216"/>
      <c r="M238" s="217" t="s">
        <v>19</v>
      </c>
      <c r="N238" s="218" t="s">
        <v>43</v>
      </c>
      <c r="O238" s="64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213</v>
      </c>
      <c r="AT238" s="189" t="s">
        <v>346</v>
      </c>
      <c r="AU238" s="189" t="s">
        <v>80</v>
      </c>
      <c r="AY238" s="17" t="s">
        <v>152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80</v>
      </c>
      <c r="BK238" s="190">
        <f>ROUND(I238*H238,2)</f>
        <v>0</v>
      </c>
      <c r="BL238" s="17" t="s">
        <v>159</v>
      </c>
      <c r="BM238" s="189" t="s">
        <v>1456</v>
      </c>
    </row>
    <row r="239" spans="1:65" s="2" customFormat="1" ht="11.25">
      <c r="A239" s="34"/>
      <c r="B239" s="35"/>
      <c r="C239" s="36"/>
      <c r="D239" s="191" t="s">
        <v>161</v>
      </c>
      <c r="E239" s="36"/>
      <c r="F239" s="192" t="s">
        <v>1455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161</v>
      </c>
      <c r="AU239" s="17" t="s">
        <v>80</v>
      </c>
    </row>
    <row r="240" spans="1:65" s="2" customFormat="1" ht="16.5" customHeight="1">
      <c r="A240" s="34"/>
      <c r="B240" s="35"/>
      <c r="C240" s="209" t="s">
        <v>488</v>
      </c>
      <c r="D240" s="209" t="s">
        <v>346</v>
      </c>
      <c r="E240" s="210" t="s">
        <v>1457</v>
      </c>
      <c r="F240" s="211" t="s">
        <v>1458</v>
      </c>
      <c r="G240" s="212" t="s">
        <v>474</v>
      </c>
      <c r="H240" s="213">
        <v>26</v>
      </c>
      <c r="I240" s="214"/>
      <c r="J240" s="215">
        <f>ROUND(I240*H240,2)</f>
        <v>0</v>
      </c>
      <c r="K240" s="211" t="s">
        <v>19</v>
      </c>
      <c r="L240" s="216"/>
      <c r="M240" s="217" t="s">
        <v>19</v>
      </c>
      <c r="N240" s="218" t="s">
        <v>43</v>
      </c>
      <c r="O240" s="64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213</v>
      </c>
      <c r="AT240" s="189" t="s">
        <v>346</v>
      </c>
      <c r="AU240" s="189" t="s">
        <v>80</v>
      </c>
      <c r="AY240" s="17" t="s">
        <v>152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80</v>
      </c>
      <c r="BK240" s="190">
        <f>ROUND(I240*H240,2)</f>
        <v>0</v>
      </c>
      <c r="BL240" s="17" t="s">
        <v>159</v>
      </c>
      <c r="BM240" s="189" t="s">
        <v>1459</v>
      </c>
    </row>
    <row r="241" spans="1:65" s="2" customFormat="1" ht="11.25">
      <c r="A241" s="34"/>
      <c r="B241" s="35"/>
      <c r="C241" s="36"/>
      <c r="D241" s="191" t="s">
        <v>161</v>
      </c>
      <c r="E241" s="36"/>
      <c r="F241" s="192" t="s">
        <v>1458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161</v>
      </c>
      <c r="AU241" s="17" t="s">
        <v>80</v>
      </c>
    </row>
    <row r="242" spans="1:65" s="2" customFormat="1" ht="16.5" customHeight="1">
      <c r="A242" s="34"/>
      <c r="B242" s="35"/>
      <c r="C242" s="209" t="s">
        <v>495</v>
      </c>
      <c r="D242" s="209" t="s">
        <v>346</v>
      </c>
      <c r="E242" s="210" t="s">
        <v>1460</v>
      </c>
      <c r="F242" s="211" t="s">
        <v>1461</v>
      </c>
      <c r="G242" s="212" t="s">
        <v>474</v>
      </c>
      <c r="H242" s="213">
        <v>15</v>
      </c>
      <c r="I242" s="214"/>
      <c r="J242" s="215">
        <f>ROUND(I242*H242,2)</f>
        <v>0</v>
      </c>
      <c r="K242" s="211" t="s">
        <v>158</v>
      </c>
      <c r="L242" s="216"/>
      <c r="M242" s="217" t="s">
        <v>19</v>
      </c>
      <c r="N242" s="218" t="s">
        <v>43</v>
      </c>
      <c r="O242" s="64"/>
      <c r="P242" s="187">
        <f>O242*H242</f>
        <v>0</v>
      </c>
      <c r="Q242" s="187">
        <v>4.2000000000000002E-4</v>
      </c>
      <c r="R242" s="187">
        <f>Q242*H242</f>
        <v>6.3E-3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213</v>
      </c>
      <c r="AT242" s="189" t="s">
        <v>346</v>
      </c>
      <c r="AU242" s="189" t="s">
        <v>80</v>
      </c>
      <c r="AY242" s="17" t="s">
        <v>152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80</v>
      </c>
      <c r="BK242" s="190">
        <f>ROUND(I242*H242,2)</f>
        <v>0</v>
      </c>
      <c r="BL242" s="17" t="s">
        <v>159</v>
      </c>
      <c r="BM242" s="189" t="s">
        <v>1462</v>
      </c>
    </row>
    <row r="243" spans="1:65" s="2" customFormat="1" ht="11.25">
      <c r="A243" s="34"/>
      <c r="B243" s="35"/>
      <c r="C243" s="36"/>
      <c r="D243" s="191" t="s">
        <v>161</v>
      </c>
      <c r="E243" s="36"/>
      <c r="F243" s="192" t="s">
        <v>1461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161</v>
      </c>
      <c r="AU243" s="17" t="s">
        <v>80</v>
      </c>
    </row>
    <row r="244" spans="1:65" s="12" customFormat="1" ht="22.9" customHeight="1">
      <c r="B244" s="162"/>
      <c r="C244" s="163"/>
      <c r="D244" s="164" t="s">
        <v>70</v>
      </c>
      <c r="E244" s="176" t="s">
        <v>629</v>
      </c>
      <c r="F244" s="176" t="s">
        <v>630</v>
      </c>
      <c r="G244" s="163"/>
      <c r="H244" s="163"/>
      <c r="I244" s="166"/>
      <c r="J244" s="177">
        <f>BK244</f>
        <v>0</v>
      </c>
      <c r="K244" s="163"/>
      <c r="L244" s="168"/>
      <c r="M244" s="169"/>
      <c r="N244" s="170"/>
      <c r="O244" s="170"/>
      <c r="P244" s="171">
        <f>SUM(P245:P247)</f>
        <v>0</v>
      </c>
      <c r="Q244" s="170"/>
      <c r="R244" s="171">
        <f>SUM(R245:R247)</f>
        <v>0</v>
      </c>
      <c r="S244" s="170"/>
      <c r="T244" s="172">
        <f>SUM(T245:T247)</f>
        <v>0</v>
      </c>
      <c r="AR244" s="173" t="s">
        <v>78</v>
      </c>
      <c r="AT244" s="174" t="s">
        <v>70</v>
      </c>
      <c r="AU244" s="174" t="s">
        <v>78</v>
      </c>
      <c r="AY244" s="173" t="s">
        <v>152</v>
      </c>
      <c r="BK244" s="175">
        <f>SUM(BK245:BK247)</f>
        <v>0</v>
      </c>
    </row>
    <row r="245" spans="1:65" s="2" customFormat="1" ht="16.5" customHeight="1">
      <c r="A245" s="34"/>
      <c r="B245" s="35"/>
      <c r="C245" s="178" t="s">
        <v>499</v>
      </c>
      <c r="D245" s="178" t="s">
        <v>154</v>
      </c>
      <c r="E245" s="179" t="s">
        <v>632</v>
      </c>
      <c r="F245" s="180" t="s">
        <v>633</v>
      </c>
      <c r="G245" s="181" t="s">
        <v>308</v>
      </c>
      <c r="H245" s="182">
        <v>269.55399999999997</v>
      </c>
      <c r="I245" s="183"/>
      <c r="J245" s="184">
        <f>ROUND(I245*H245,2)</f>
        <v>0</v>
      </c>
      <c r="K245" s="180" t="s">
        <v>158</v>
      </c>
      <c r="L245" s="39"/>
      <c r="M245" s="185" t="s">
        <v>19</v>
      </c>
      <c r="N245" s="186" t="s">
        <v>43</v>
      </c>
      <c r="O245" s="64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159</v>
      </c>
      <c r="AT245" s="189" t="s">
        <v>154</v>
      </c>
      <c r="AU245" s="189" t="s">
        <v>80</v>
      </c>
      <c r="AY245" s="17" t="s">
        <v>152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80</v>
      </c>
      <c r="BK245" s="190">
        <f>ROUND(I245*H245,2)</f>
        <v>0</v>
      </c>
      <c r="BL245" s="17" t="s">
        <v>159</v>
      </c>
      <c r="BM245" s="189" t="s">
        <v>1463</v>
      </c>
    </row>
    <row r="246" spans="1:65" s="2" customFormat="1" ht="19.5">
      <c r="A246" s="34"/>
      <c r="B246" s="35"/>
      <c r="C246" s="36"/>
      <c r="D246" s="191" t="s">
        <v>161</v>
      </c>
      <c r="E246" s="36"/>
      <c r="F246" s="192" t="s">
        <v>635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161</v>
      </c>
      <c r="AU246" s="17" t="s">
        <v>80</v>
      </c>
    </row>
    <row r="247" spans="1:65" s="2" customFormat="1" ht="11.25">
      <c r="A247" s="34"/>
      <c r="B247" s="35"/>
      <c r="C247" s="36"/>
      <c r="D247" s="196" t="s">
        <v>163</v>
      </c>
      <c r="E247" s="36"/>
      <c r="F247" s="197" t="s">
        <v>636</v>
      </c>
      <c r="G247" s="36"/>
      <c r="H247" s="36"/>
      <c r="I247" s="193"/>
      <c r="J247" s="36"/>
      <c r="K247" s="36"/>
      <c r="L247" s="39"/>
      <c r="M247" s="220"/>
      <c r="N247" s="221"/>
      <c r="O247" s="222"/>
      <c r="P247" s="222"/>
      <c r="Q247" s="222"/>
      <c r="R247" s="222"/>
      <c r="S247" s="222"/>
      <c r="T247" s="223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163</v>
      </c>
      <c r="AU247" s="17" t="s">
        <v>80</v>
      </c>
    </row>
    <row r="248" spans="1:65" s="2" customFormat="1" ht="6.95" customHeight="1">
      <c r="A248" s="34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39"/>
      <c r="M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sheetProtection algorithmName="SHA-512" hashValue="C81INZ1b1JpRg+QRg4LJ/6RXadunBP6vOLguU3k+J5y7hVzOqU9gaqQS8U9AoX8xEgHEZWDebzqXEGS4RQbfVQ==" saltValue="lWjYZGeLzZodLYK5O2/pkM2Ql7PbiedNmq6yL6MvqsRJ9rCxe7l0KncTSyObDHkdfa/JrKgtAq5BC02l/AJglA==" spinCount="100000" sheet="1" objects="1" scenarios="1" formatColumns="0" formatRows="0" autoFilter="0"/>
  <autoFilter ref="C90:K247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6" r:id="rId1"/>
    <hyperlink ref="F100" r:id="rId2"/>
    <hyperlink ref="F105" r:id="rId3"/>
    <hyperlink ref="F111" r:id="rId4"/>
    <hyperlink ref="F115" r:id="rId5"/>
    <hyperlink ref="F119" r:id="rId6"/>
    <hyperlink ref="F123" r:id="rId7"/>
    <hyperlink ref="F127" r:id="rId8"/>
    <hyperlink ref="F131" r:id="rId9"/>
    <hyperlink ref="F137" r:id="rId10"/>
    <hyperlink ref="F144" r:id="rId11"/>
    <hyperlink ref="F148" r:id="rId12"/>
    <hyperlink ref="F156" r:id="rId13"/>
    <hyperlink ref="F160" r:id="rId14"/>
    <hyperlink ref="F164" r:id="rId15"/>
    <hyperlink ref="F168" r:id="rId16"/>
    <hyperlink ref="F172" r:id="rId17"/>
    <hyperlink ref="F176" r:id="rId18"/>
    <hyperlink ref="F181" r:id="rId19"/>
    <hyperlink ref="F191" r:id="rId20"/>
    <hyperlink ref="F197" r:id="rId21"/>
    <hyperlink ref="F204" r:id="rId22"/>
    <hyperlink ref="F209" r:id="rId23"/>
    <hyperlink ref="F214" r:id="rId24"/>
    <hyperlink ref="F247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1273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1464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94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ROUND((SUM(BE93:BE340)),  2)</f>
        <v>0</v>
      </c>
      <c r="G35" s="34"/>
      <c r="H35" s="34"/>
      <c r="I35" s="124">
        <v>0.21</v>
      </c>
      <c r="J35" s="123">
        <f>ROUND(((SUM(BE93:BE340))*I35),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ROUND((SUM(BF93:BF340)),  2)</f>
        <v>0</v>
      </c>
      <c r="G36" s="34"/>
      <c r="H36" s="34"/>
      <c r="I36" s="124">
        <v>0.15</v>
      </c>
      <c r="J36" s="123">
        <f>ROUND(((SUM(BF93:BF340))*I36),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ROUND((SUM(BG93:BG340)),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ROUND((SUM(BH93:BH340)),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ROUND((SUM(BI93:BI340)),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1273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SO-05a - Přívod vody pro areál horního parku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J94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J95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130</v>
      </c>
      <c r="E66" s="148"/>
      <c r="F66" s="148"/>
      <c r="G66" s="148"/>
      <c r="H66" s="148"/>
      <c r="I66" s="148"/>
      <c r="J66" s="149">
        <f>J220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926</v>
      </c>
      <c r="E67" s="148"/>
      <c r="F67" s="148"/>
      <c r="G67" s="148"/>
      <c r="H67" s="148"/>
      <c r="I67" s="148"/>
      <c r="J67" s="149">
        <f>J228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131</v>
      </c>
      <c r="E68" s="148"/>
      <c r="F68" s="148"/>
      <c r="G68" s="148"/>
      <c r="H68" s="148"/>
      <c r="I68" s="148"/>
      <c r="J68" s="149">
        <f>J269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132</v>
      </c>
      <c r="E69" s="148"/>
      <c r="F69" s="148"/>
      <c r="G69" s="148"/>
      <c r="H69" s="148"/>
      <c r="I69" s="148"/>
      <c r="J69" s="149">
        <f>J307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133</v>
      </c>
      <c r="E70" s="148"/>
      <c r="F70" s="148"/>
      <c r="G70" s="148"/>
      <c r="H70" s="148"/>
      <c r="I70" s="148"/>
      <c r="J70" s="149">
        <f>J312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134</v>
      </c>
      <c r="E71" s="148"/>
      <c r="F71" s="148"/>
      <c r="G71" s="148"/>
      <c r="H71" s="148"/>
      <c r="I71" s="148"/>
      <c r="J71" s="149">
        <f>J333</f>
        <v>0</v>
      </c>
      <c r="K71" s="97"/>
      <c r="L71" s="150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137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9" t="str">
        <f>E7</f>
        <v>Domov pod hradem Žampach - hospodaření se srážkovými vodami</v>
      </c>
      <c r="F81" s="370"/>
      <c r="G81" s="370"/>
      <c r="H81" s="37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119</v>
      </c>
      <c r="D82" s="22"/>
      <c r="E82" s="22"/>
      <c r="F82" s="22"/>
      <c r="G82" s="22"/>
      <c r="H82" s="22"/>
      <c r="I82" s="22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69" t="s">
        <v>1273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121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23" t="str">
        <f>E11</f>
        <v>SO-05a - Přívod vody pro areál horního parku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 xml:space="preserve"> </v>
      </c>
      <c r="G87" s="36"/>
      <c r="H87" s="36"/>
      <c r="I87" s="29" t="s">
        <v>23</v>
      </c>
      <c r="J87" s="59" t="str">
        <f>IF(J14="","",J14)</f>
        <v>30. 11. 2021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40.15" customHeight="1">
      <c r="A89" s="34"/>
      <c r="B89" s="35"/>
      <c r="C89" s="29" t="s">
        <v>25</v>
      </c>
      <c r="D89" s="36"/>
      <c r="E89" s="36"/>
      <c r="F89" s="27" t="str">
        <f>E17</f>
        <v>Pardubický kraj, Komenského náměstí 125, Pardubice</v>
      </c>
      <c r="G89" s="36"/>
      <c r="H89" s="36"/>
      <c r="I89" s="29" t="s">
        <v>31</v>
      </c>
      <c r="J89" s="32" t="str">
        <f>E23</f>
        <v>IRBOS s.r.o., Čestice 115, Kostelec nad Orlicí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29</v>
      </c>
      <c r="D90" s="36"/>
      <c r="E90" s="36"/>
      <c r="F90" s="27" t="str">
        <f>IF(E20="","",E20)</f>
        <v>Vyplň údaj</v>
      </c>
      <c r="G90" s="36"/>
      <c r="H90" s="36"/>
      <c r="I90" s="29" t="s">
        <v>34</v>
      </c>
      <c r="J90" s="32" t="str">
        <f>E26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51"/>
      <c r="B92" s="152"/>
      <c r="C92" s="153" t="s">
        <v>138</v>
      </c>
      <c r="D92" s="154" t="s">
        <v>56</v>
      </c>
      <c r="E92" s="154" t="s">
        <v>52</v>
      </c>
      <c r="F92" s="154" t="s">
        <v>53</v>
      </c>
      <c r="G92" s="154" t="s">
        <v>139</v>
      </c>
      <c r="H92" s="154" t="s">
        <v>140</v>
      </c>
      <c r="I92" s="154" t="s">
        <v>141</v>
      </c>
      <c r="J92" s="154" t="s">
        <v>125</v>
      </c>
      <c r="K92" s="155" t="s">
        <v>142</v>
      </c>
      <c r="L92" s="156"/>
      <c r="M92" s="68" t="s">
        <v>19</v>
      </c>
      <c r="N92" s="69" t="s">
        <v>41</v>
      </c>
      <c r="O92" s="69" t="s">
        <v>143</v>
      </c>
      <c r="P92" s="69" t="s">
        <v>144</v>
      </c>
      <c r="Q92" s="69" t="s">
        <v>145</v>
      </c>
      <c r="R92" s="69" t="s">
        <v>146</v>
      </c>
      <c r="S92" s="69" t="s">
        <v>147</v>
      </c>
      <c r="T92" s="70" t="s">
        <v>148</v>
      </c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65" s="2" customFormat="1" ht="22.9" customHeight="1">
      <c r="A93" s="34"/>
      <c r="B93" s="35"/>
      <c r="C93" s="75" t="s">
        <v>149</v>
      </c>
      <c r="D93" s="36"/>
      <c r="E93" s="36"/>
      <c r="F93" s="36"/>
      <c r="G93" s="36"/>
      <c r="H93" s="36"/>
      <c r="I93" s="36"/>
      <c r="J93" s="157">
        <f>BK93</f>
        <v>0</v>
      </c>
      <c r="K93" s="36"/>
      <c r="L93" s="39"/>
      <c r="M93" s="71"/>
      <c r="N93" s="158"/>
      <c r="O93" s="72"/>
      <c r="P93" s="159">
        <f>P94</f>
        <v>0</v>
      </c>
      <c r="Q93" s="72"/>
      <c r="R93" s="159">
        <f>R94</f>
        <v>249.28638091000002</v>
      </c>
      <c r="S93" s="72"/>
      <c r="T93" s="160">
        <f>T94</f>
        <v>78.281970000000001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70</v>
      </c>
      <c r="AU93" s="17" t="s">
        <v>126</v>
      </c>
      <c r="BK93" s="161">
        <f>BK94</f>
        <v>0</v>
      </c>
    </row>
    <row r="94" spans="1:65" s="12" customFormat="1" ht="25.9" customHeight="1">
      <c r="B94" s="162"/>
      <c r="C94" s="163"/>
      <c r="D94" s="164" t="s">
        <v>70</v>
      </c>
      <c r="E94" s="165" t="s">
        <v>150</v>
      </c>
      <c r="F94" s="165" t="s">
        <v>151</v>
      </c>
      <c r="G94" s="163"/>
      <c r="H94" s="163"/>
      <c r="I94" s="166"/>
      <c r="J94" s="167">
        <f>BK94</f>
        <v>0</v>
      </c>
      <c r="K94" s="163"/>
      <c r="L94" s="168"/>
      <c r="M94" s="169"/>
      <c r="N94" s="170"/>
      <c r="O94" s="170"/>
      <c r="P94" s="171">
        <f>P95+P220+P228+P269+P307+P312+P333</f>
        <v>0</v>
      </c>
      <c r="Q94" s="170"/>
      <c r="R94" s="171">
        <f>R95+R220+R228+R269+R307+R312+R333</f>
        <v>249.28638091000002</v>
      </c>
      <c r="S94" s="170"/>
      <c r="T94" s="172">
        <f>T95+T220+T228+T269+T307+T312+T333</f>
        <v>78.281970000000001</v>
      </c>
      <c r="AR94" s="173" t="s">
        <v>78</v>
      </c>
      <c r="AT94" s="174" t="s">
        <v>70</v>
      </c>
      <c r="AU94" s="174" t="s">
        <v>71</v>
      </c>
      <c r="AY94" s="173" t="s">
        <v>152</v>
      </c>
      <c r="BK94" s="175">
        <f>BK95+BK220+BK228+BK269+BK307+BK312+BK333</f>
        <v>0</v>
      </c>
    </row>
    <row r="95" spans="1:65" s="12" customFormat="1" ht="22.9" customHeight="1">
      <c r="B95" s="162"/>
      <c r="C95" s="163"/>
      <c r="D95" s="164" t="s">
        <v>70</v>
      </c>
      <c r="E95" s="176" t="s">
        <v>78</v>
      </c>
      <c r="F95" s="176" t="s">
        <v>153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SUM(P96:P219)</f>
        <v>0</v>
      </c>
      <c r="Q95" s="170"/>
      <c r="R95" s="171">
        <f>SUM(R96:R219)</f>
        <v>113.92374884</v>
      </c>
      <c r="S95" s="170"/>
      <c r="T95" s="172">
        <f>SUM(T96:T219)</f>
        <v>78.281970000000001</v>
      </c>
      <c r="AR95" s="173" t="s">
        <v>78</v>
      </c>
      <c r="AT95" s="174" t="s">
        <v>70</v>
      </c>
      <c r="AU95" s="174" t="s">
        <v>78</v>
      </c>
      <c r="AY95" s="173" t="s">
        <v>152</v>
      </c>
      <c r="BK95" s="175">
        <f>SUM(BK96:BK219)</f>
        <v>0</v>
      </c>
    </row>
    <row r="96" spans="1:65" s="2" customFormat="1" ht="16.5" customHeight="1">
      <c r="A96" s="34"/>
      <c r="B96" s="35"/>
      <c r="C96" s="178" t="s">
        <v>78</v>
      </c>
      <c r="D96" s="178" t="s">
        <v>154</v>
      </c>
      <c r="E96" s="179" t="s">
        <v>1465</v>
      </c>
      <c r="F96" s="180" t="s">
        <v>1466</v>
      </c>
      <c r="G96" s="181" t="s">
        <v>183</v>
      </c>
      <c r="H96" s="182">
        <v>80.459999999999994</v>
      </c>
      <c r="I96" s="183"/>
      <c r="J96" s="184">
        <f>ROUND(I96*H96,2)</f>
        <v>0</v>
      </c>
      <c r="K96" s="180" t="s">
        <v>158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0.28999999999999998</v>
      </c>
      <c r="T96" s="188">
        <f>S96*H96</f>
        <v>23.333399999999997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159</v>
      </c>
      <c r="AT96" s="189" t="s">
        <v>154</v>
      </c>
      <c r="AU96" s="189" t="s">
        <v>80</v>
      </c>
      <c r="AY96" s="17" t="s">
        <v>152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80</v>
      </c>
      <c r="BK96" s="190">
        <f>ROUND(I96*H96,2)</f>
        <v>0</v>
      </c>
      <c r="BL96" s="17" t="s">
        <v>159</v>
      </c>
      <c r="BM96" s="189" t="s">
        <v>1467</v>
      </c>
    </row>
    <row r="97" spans="1:65" s="2" customFormat="1" ht="19.5">
      <c r="A97" s="34"/>
      <c r="B97" s="35"/>
      <c r="C97" s="36"/>
      <c r="D97" s="191" t="s">
        <v>161</v>
      </c>
      <c r="E97" s="36"/>
      <c r="F97" s="192" t="s">
        <v>1468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80</v>
      </c>
    </row>
    <row r="98" spans="1:65" s="2" customFormat="1" ht="11.25">
      <c r="A98" s="34"/>
      <c r="B98" s="35"/>
      <c r="C98" s="36"/>
      <c r="D98" s="196" t="s">
        <v>163</v>
      </c>
      <c r="E98" s="36"/>
      <c r="F98" s="197" t="s">
        <v>1469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163</v>
      </c>
      <c r="AU98" s="17" t="s">
        <v>80</v>
      </c>
    </row>
    <row r="99" spans="1:65" s="14" customFormat="1" ht="11.25">
      <c r="B99" s="224"/>
      <c r="C99" s="225"/>
      <c r="D99" s="191" t="s">
        <v>165</v>
      </c>
      <c r="E99" s="226" t="s">
        <v>19</v>
      </c>
      <c r="F99" s="227" t="s">
        <v>1470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AT99" s="233" t="s">
        <v>165</v>
      </c>
      <c r="AU99" s="233" t="s">
        <v>80</v>
      </c>
      <c r="AV99" s="14" t="s">
        <v>78</v>
      </c>
      <c r="AW99" s="14" t="s">
        <v>33</v>
      </c>
      <c r="AX99" s="14" t="s">
        <v>71</v>
      </c>
      <c r="AY99" s="233" t="s">
        <v>152</v>
      </c>
    </row>
    <row r="100" spans="1:65" s="13" customFormat="1" ht="11.25">
      <c r="B100" s="198"/>
      <c r="C100" s="199"/>
      <c r="D100" s="191" t="s">
        <v>165</v>
      </c>
      <c r="E100" s="200" t="s">
        <v>19</v>
      </c>
      <c r="F100" s="201" t="s">
        <v>1471</v>
      </c>
      <c r="G100" s="199"/>
      <c r="H100" s="202">
        <v>69.099999999999994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165</v>
      </c>
      <c r="AU100" s="208" t="s">
        <v>80</v>
      </c>
      <c r="AV100" s="13" t="s">
        <v>80</v>
      </c>
      <c r="AW100" s="13" t="s">
        <v>33</v>
      </c>
      <c r="AX100" s="13" t="s">
        <v>71</v>
      </c>
      <c r="AY100" s="208" t="s">
        <v>152</v>
      </c>
    </row>
    <row r="101" spans="1:65" s="13" customFormat="1" ht="11.25">
      <c r="B101" s="198"/>
      <c r="C101" s="199"/>
      <c r="D101" s="191" t="s">
        <v>165</v>
      </c>
      <c r="E101" s="200" t="s">
        <v>19</v>
      </c>
      <c r="F101" s="201" t="s">
        <v>1472</v>
      </c>
      <c r="G101" s="199"/>
      <c r="H101" s="202">
        <v>11.36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165</v>
      </c>
      <c r="AU101" s="208" t="s">
        <v>80</v>
      </c>
      <c r="AV101" s="13" t="s">
        <v>80</v>
      </c>
      <c r="AW101" s="13" t="s">
        <v>33</v>
      </c>
      <c r="AX101" s="13" t="s">
        <v>71</v>
      </c>
      <c r="AY101" s="208" t="s">
        <v>152</v>
      </c>
    </row>
    <row r="102" spans="1:65" s="2" customFormat="1" ht="16.5" customHeight="1">
      <c r="A102" s="34"/>
      <c r="B102" s="35"/>
      <c r="C102" s="178" t="s">
        <v>80</v>
      </c>
      <c r="D102" s="178" t="s">
        <v>154</v>
      </c>
      <c r="E102" s="179" t="s">
        <v>1473</v>
      </c>
      <c r="F102" s="180" t="s">
        <v>1474</v>
      </c>
      <c r="G102" s="181" t="s">
        <v>183</v>
      </c>
      <c r="H102" s="182">
        <v>84.01</v>
      </c>
      <c r="I102" s="183"/>
      <c r="J102" s="184">
        <f>ROUND(I102*H102,2)</f>
        <v>0</v>
      </c>
      <c r="K102" s="180" t="s">
        <v>158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0.32500000000000001</v>
      </c>
      <c r="T102" s="188">
        <f>S102*H102</f>
        <v>27.303250000000002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159</v>
      </c>
      <c r="AT102" s="189" t="s">
        <v>154</v>
      </c>
      <c r="AU102" s="189" t="s">
        <v>80</v>
      </c>
      <c r="AY102" s="17" t="s">
        <v>152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80</v>
      </c>
      <c r="BK102" s="190">
        <f>ROUND(I102*H102,2)</f>
        <v>0</v>
      </c>
      <c r="BL102" s="17" t="s">
        <v>159</v>
      </c>
      <c r="BM102" s="189" t="s">
        <v>1475</v>
      </c>
    </row>
    <row r="103" spans="1:65" s="2" customFormat="1" ht="19.5">
      <c r="A103" s="34"/>
      <c r="B103" s="35"/>
      <c r="C103" s="36"/>
      <c r="D103" s="191" t="s">
        <v>161</v>
      </c>
      <c r="E103" s="36"/>
      <c r="F103" s="192" t="s">
        <v>1476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80</v>
      </c>
    </row>
    <row r="104" spans="1:65" s="2" customFormat="1" ht="11.25">
      <c r="A104" s="34"/>
      <c r="B104" s="35"/>
      <c r="C104" s="36"/>
      <c r="D104" s="196" t="s">
        <v>163</v>
      </c>
      <c r="E104" s="36"/>
      <c r="F104" s="197" t="s">
        <v>1477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163</v>
      </c>
      <c r="AU104" s="17" t="s">
        <v>80</v>
      </c>
    </row>
    <row r="105" spans="1:65" s="14" customFormat="1" ht="11.25">
      <c r="B105" s="224"/>
      <c r="C105" s="225"/>
      <c r="D105" s="191" t="s">
        <v>165</v>
      </c>
      <c r="E105" s="226" t="s">
        <v>19</v>
      </c>
      <c r="F105" s="227" t="s">
        <v>1470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165</v>
      </c>
      <c r="AU105" s="233" t="s">
        <v>80</v>
      </c>
      <c r="AV105" s="14" t="s">
        <v>78</v>
      </c>
      <c r="AW105" s="14" t="s">
        <v>33</v>
      </c>
      <c r="AX105" s="14" t="s">
        <v>71</v>
      </c>
      <c r="AY105" s="233" t="s">
        <v>152</v>
      </c>
    </row>
    <row r="106" spans="1:65" s="13" customFormat="1" ht="11.25">
      <c r="B106" s="198"/>
      <c r="C106" s="199"/>
      <c r="D106" s="191" t="s">
        <v>165</v>
      </c>
      <c r="E106" s="200" t="s">
        <v>19</v>
      </c>
      <c r="F106" s="201" t="s">
        <v>1471</v>
      </c>
      <c r="G106" s="199"/>
      <c r="H106" s="202">
        <v>69.099999999999994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165</v>
      </c>
      <c r="AU106" s="208" t="s">
        <v>80</v>
      </c>
      <c r="AV106" s="13" t="s">
        <v>80</v>
      </c>
      <c r="AW106" s="13" t="s">
        <v>33</v>
      </c>
      <c r="AX106" s="13" t="s">
        <v>71</v>
      </c>
      <c r="AY106" s="208" t="s">
        <v>152</v>
      </c>
    </row>
    <row r="107" spans="1:65" s="13" customFormat="1" ht="11.25">
      <c r="B107" s="198"/>
      <c r="C107" s="199"/>
      <c r="D107" s="191" t="s">
        <v>165</v>
      </c>
      <c r="E107" s="200" t="s">
        <v>19</v>
      </c>
      <c r="F107" s="201" t="s">
        <v>1478</v>
      </c>
      <c r="G107" s="199"/>
      <c r="H107" s="202">
        <v>14.91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165</v>
      </c>
      <c r="AU107" s="208" t="s">
        <v>80</v>
      </c>
      <c r="AV107" s="13" t="s">
        <v>80</v>
      </c>
      <c r="AW107" s="13" t="s">
        <v>33</v>
      </c>
      <c r="AX107" s="13" t="s">
        <v>71</v>
      </c>
      <c r="AY107" s="208" t="s">
        <v>152</v>
      </c>
    </row>
    <row r="108" spans="1:65" s="2" customFormat="1" ht="16.5" customHeight="1">
      <c r="A108" s="34"/>
      <c r="B108" s="35"/>
      <c r="C108" s="178" t="s">
        <v>174</v>
      </c>
      <c r="D108" s="178" t="s">
        <v>154</v>
      </c>
      <c r="E108" s="179" t="s">
        <v>1479</v>
      </c>
      <c r="F108" s="180" t="s">
        <v>1480</v>
      </c>
      <c r="G108" s="181" t="s">
        <v>183</v>
      </c>
      <c r="H108" s="182">
        <v>87.56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0.22</v>
      </c>
      <c r="T108" s="188">
        <f>S108*H108</f>
        <v>19.263200000000001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159</v>
      </c>
      <c r="AT108" s="189" t="s">
        <v>154</v>
      </c>
      <c r="AU108" s="189" t="s">
        <v>80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80</v>
      </c>
      <c r="BK108" s="190">
        <f>ROUND(I108*H108,2)</f>
        <v>0</v>
      </c>
      <c r="BL108" s="17" t="s">
        <v>159</v>
      </c>
      <c r="BM108" s="189" t="s">
        <v>1481</v>
      </c>
    </row>
    <row r="109" spans="1:65" s="2" customFormat="1" ht="19.5">
      <c r="A109" s="34"/>
      <c r="B109" s="35"/>
      <c r="C109" s="36"/>
      <c r="D109" s="191" t="s">
        <v>161</v>
      </c>
      <c r="E109" s="36"/>
      <c r="F109" s="192" t="s">
        <v>1482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2" customFormat="1" ht="11.25">
      <c r="A110" s="34"/>
      <c r="B110" s="35"/>
      <c r="C110" s="36"/>
      <c r="D110" s="196" t="s">
        <v>163</v>
      </c>
      <c r="E110" s="36"/>
      <c r="F110" s="197" t="s">
        <v>1483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163</v>
      </c>
      <c r="AU110" s="17" t="s">
        <v>80</v>
      </c>
    </row>
    <row r="111" spans="1:65" s="14" customFormat="1" ht="11.25">
      <c r="B111" s="224"/>
      <c r="C111" s="225"/>
      <c r="D111" s="191" t="s">
        <v>165</v>
      </c>
      <c r="E111" s="226" t="s">
        <v>19</v>
      </c>
      <c r="F111" s="227" t="s">
        <v>1470</v>
      </c>
      <c r="G111" s="225"/>
      <c r="H111" s="226" t="s">
        <v>19</v>
      </c>
      <c r="I111" s="228"/>
      <c r="J111" s="225"/>
      <c r="K111" s="225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165</v>
      </c>
      <c r="AU111" s="233" t="s">
        <v>80</v>
      </c>
      <c r="AV111" s="14" t="s">
        <v>78</v>
      </c>
      <c r="AW111" s="14" t="s">
        <v>33</v>
      </c>
      <c r="AX111" s="14" t="s">
        <v>71</v>
      </c>
      <c r="AY111" s="233" t="s">
        <v>152</v>
      </c>
    </row>
    <row r="112" spans="1:65" s="13" customFormat="1" ht="11.25">
      <c r="B112" s="198"/>
      <c r="C112" s="199"/>
      <c r="D112" s="191" t="s">
        <v>165</v>
      </c>
      <c r="E112" s="200" t="s">
        <v>19</v>
      </c>
      <c r="F112" s="201" t="s">
        <v>1471</v>
      </c>
      <c r="G112" s="199"/>
      <c r="H112" s="202">
        <v>69.099999999999994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165</v>
      </c>
      <c r="AU112" s="208" t="s">
        <v>80</v>
      </c>
      <c r="AV112" s="13" t="s">
        <v>80</v>
      </c>
      <c r="AW112" s="13" t="s">
        <v>33</v>
      </c>
      <c r="AX112" s="13" t="s">
        <v>71</v>
      </c>
      <c r="AY112" s="208" t="s">
        <v>152</v>
      </c>
    </row>
    <row r="113" spans="1:65" s="13" customFormat="1" ht="11.25">
      <c r="B113" s="198"/>
      <c r="C113" s="199"/>
      <c r="D113" s="191" t="s">
        <v>165</v>
      </c>
      <c r="E113" s="200" t="s">
        <v>19</v>
      </c>
      <c r="F113" s="201" t="s">
        <v>1484</v>
      </c>
      <c r="G113" s="199"/>
      <c r="H113" s="202">
        <v>18.46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165</v>
      </c>
      <c r="AU113" s="208" t="s">
        <v>80</v>
      </c>
      <c r="AV113" s="13" t="s">
        <v>80</v>
      </c>
      <c r="AW113" s="13" t="s">
        <v>33</v>
      </c>
      <c r="AX113" s="13" t="s">
        <v>71</v>
      </c>
      <c r="AY113" s="208" t="s">
        <v>152</v>
      </c>
    </row>
    <row r="114" spans="1:65" s="2" customFormat="1" ht="21.75" customHeight="1">
      <c r="A114" s="34"/>
      <c r="B114" s="35"/>
      <c r="C114" s="178" t="s">
        <v>159</v>
      </c>
      <c r="D114" s="178" t="s">
        <v>154</v>
      </c>
      <c r="E114" s="179" t="s">
        <v>1485</v>
      </c>
      <c r="F114" s="180" t="s">
        <v>1486</v>
      </c>
      <c r="G114" s="181" t="s">
        <v>183</v>
      </c>
      <c r="H114" s="182">
        <v>91.11</v>
      </c>
      <c r="I114" s="183"/>
      <c r="J114" s="184">
        <f>ROUND(I114*H114,2)</f>
        <v>0</v>
      </c>
      <c r="K114" s="180" t="s">
        <v>158</v>
      </c>
      <c r="L114" s="39"/>
      <c r="M114" s="185" t="s">
        <v>19</v>
      </c>
      <c r="N114" s="186" t="s">
        <v>43</v>
      </c>
      <c r="O114" s="64"/>
      <c r="P114" s="187">
        <f>O114*H114</f>
        <v>0</v>
      </c>
      <c r="Q114" s="187">
        <v>4.0000000000000003E-5</v>
      </c>
      <c r="R114" s="187">
        <f>Q114*H114</f>
        <v>3.6444000000000003E-3</v>
      </c>
      <c r="S114" s="187">
        <v>9.1999999999999998E-2</v>
      </c>
      <c r="T114" s="188">
        <f>S114*H114</f>
        <v>8.3821200000000005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159</v>
      </c>
      <c r="AT114" s="189" t="s">
        <v>154</v>
      </c>
      <c r="AU114" s="189" t="s">
        <v>80</v>
      </c>
      <c r="AY114" s="17" t="s">
        <v>152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80</v>
      </c>
      <c r="BK114" s="190">
        <f>ROUND(I114*H114,2)</f>
        <v>0</v>
      </c>
      <c r="BL114" s="17" t="s">
        <v>159</v>
      </c>
      <c r="BM114" s="189" t="s">
        <v>1487</v>
      </c>
    </row>
    <row r="115" spans="1:65" s="2" customFormat="1" ht="19.5">
      <c r="A115" s="34"/>
      <c r="B115" s="35"/>
      <c r="C115" s="36"/>
      <c r="D115" s="191" t="s">
        <v>161</v>
      </c>
      <c r="E115" s="36"/>
      <c r="F115" s="192" t="s">
        <v>1488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2" customFormat="1" ht="11.25">
      <c r="A116" s="34"/>
      <c r="B116" s="35"/>
      <c r="C116" s="36"/>
      <c r="D116" s="196" t="s">
        <v>163</v>
      </c>
      <c r="E116" s="36"/>
      <c r="F116" s="197" t="s">
        <v>1489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163</v>
      </c>
      <c r="AU116" s="17" t="s">
        <v>80</v>
      </c>
    </row>
    <row r="117" spans="1:65" s="14" customFormat="1" ht="11.25">
      <c r="B117" s="224"/>
      <c r="C117" s="225"/>
      <c r="D117" s="191" t="s">
        <v>165</v>
      </c>
      <c r="E117" s="226" t="s">
        <v>19</v>
      </c>
      <c r="F117" s="227" t="s">
        <v>1470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AT117" s="233" t="s">
        <v>165</v>
      </c>
      <c r="AU117" s="233" t="s">
        <v>80</v>
      </c>
      <c r="AV117" s="14" t="s">
        <v>78</v>
      </c>
      <c r="AW117" s="14" t="s">
        <v>33</v>
      </c>
      <c r="AX117" s="14" t="s">
        <v>71</v>
      </c>
      <c r="AY117" s="233" t="s">
        <v>152</v>
      </c>
    </row>
    <row r="118" spans="1:65" s="13" customFormat="1" ht="11.25">
      <c r="B118" s="198"/>
      <c r="C118" s="199"/>
      <c r="D118" s="191" t="s">
        <v>165</v>
      </c>
      <c r="E118" s="200" t="s">
        <v>19</v>
      </c>
      <c r="F118" s="201" t="s">
        <v>1471</v>
      </c>
      <c r="G118" s="199"/>
      <c r="H118" s="202">
        <v>69.099999999999994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165</v>
      </c>
      <c r="AU118" s="208" t="s">
        <v>80</v>
      </c>
      <c r="AV118" s="13" t="s">
        <v>80</v>
      </c>
      <c r="AW118" s="13" t="s">
        <v>33</v>
      </c>
      <c r="AX118" s="13" t="s">
        <v>71</v>
      </c>
      <c r="AY118" s="208" t="s">
        <v>152</v>
      </c>
    </row>
    <row r="119" spans="1:65" s="13" customFormat="1" ht="11.25">
      <c r="B119" s="198"/>
      <c r="C119" s="199"/>
      <c r="D119" s="191" t="s">
        <v>165</v>
      </c>
      <c r="E119" s="200" t="s">
        <v>19</v>
      </c>
      <c r="F119" s="201" t="s">
        <v>1490</v>
      </c>
      <c r="G119" s="199"/>
      <c r="H119" s="202">
        <v>22.01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165</v>
      </c>
      <c r="AU119" s="208" t="s">
        <v>80</v>
      </c>
      <c r="AV119" s="13" t="s">
        <v>80</v>
      </c>
      <c r="AW119" s="13" t="s">
        <v>33</v>
      </c>
      <c r="AX119" s="13" t="s">
        <v>71</v>
      </c>
      <c r="AY119" s="208" t="s">
        <v>152</v>
      </c>
    </row>
    <row r="120" spans="1:65" s="2" customFormat="1" ht="16.5" customHeight="1">
      <c r="A120" s="34"/>
      <c r="B120" s="35"/>
      <c r="C120" s="178" t="s">
        <v>189</v>
      </c>
      <c r="D120" s="178" t="s">
        <v>154</v>
      </c>
      <c r="E120" s="179" t="s">
        <v>155</v>
      </c>
      <c r="F120" s="180" t="s">
        <v>156</v>
      </c>
      <c r="G120" s="181" t="s">
        <v>157</v>
      </c>
      <c r="H120" s="182">
        <v>7</v>
      </c>
      <c r="I120" s="183"/>
      <c r="J120" s="184">
        <f>ROUND(I120*H120,2)</f>
        <v>0</v>
      </c>
      <c r="K120" s="180" t="s">
        <v>158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3.6900000000000002E-2</v>
      </c>
      <c r="R120" s="187">
        <f>Q120*H120</f>
        <v>0.25830000000000003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80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159</v>
      </c>
      <c r="BM120" s="189" t="s">
        <v>1491</v>
      </c>
    </row>
    <row r="121" spans="1:65" s="2" customFormat="1" ht="29.25">
      <c r="A121" s="34"/>
      <c r="B121" s="35"/>
      <c r="C121" s="36"/>
      <c r="D121" s="191" t="s">
        <v>161</v>
      </c>
      <c r="E121" s="36"/>
      <c r="F121" s="192" t="s">
        <v>162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2" customFormat="1" ht="11.25">
      <c r="A122" s="34"/>
      <c r="B122" s="35"/>
      <c r="C122" s="36"/>
      <c r="D122" s="196" t="s">
        <v>163</v>
      </c>
      <c r="E122" s="36"/>
      <c r="F122" s="197" t="s">
        <v>164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80</v>
      </c>
    </row>
    <row r="123" spans="1:65" s="13" customFormat="1" ht="11.25">
      <c r="B123" s="198"/>
      <c r="C123" s="199"/>
      <c r="D123" s="191" t="s">
        <v>165</v>
      </c>
      <c r="E123" s="200" t="s">
        <v>19</v>
      </c>
      <c r="F123" s="201" t="s">
        <v>1492</v>
      </c>
      <c r="G123" s="199"/>
      <c r="H123" s="202">
        <v>1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165</v>
      </c>
      <c r="AU123" s="208" t="s">
        <v>80</v>
      </c>
      <c r="AV123" s="13" t="s">
        <v>80</v>
      </c>
      <c r="AW123" s="13" t="s">
        <v>33</v>
      </c>
      <c r="AX123" s="13" t="s">
        <v>71</v>
      </c>
      <c r="AY123" s="208" t="s">
        <v>152</v>
      </c>
    </row>
    <row r="124" spans="1:65" s="13" customFormat="1" ht="11.25">
      <c r="B124" s="198"/>
      <c r="C124" s="199"/>
      <c r="D124" s="191" t="s">
        <v>165</v>
      </c>
      <c r="E124" s="200" t="s">
        <v>19</v>
      </c>
      <c r="F124" s="201" t="s">
        <v>1493</v>
      </c>
      <c r="G124" s="199"/>
      <c r="H124" s="202">
        <v>6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165</v>
      </c>
      <c r="AU124" s="208" t="s">
        <v>80</v>
      </c>
      <c r="AV124" s="13" t="s">
        <v>80</v>
      </c>
      <c r="AW124" s="13" t="s">
        <v>33</v>
      </c>
      <c r="AX124" s="13" t="s">
        <v>71</v>
      </c>
      <c r="AY124" s="208" t="s">
        <v>152</v>
      </c>
    </row>
    <row r="125" spans="1:65" s="2" customFormat="1" ht="16.5" customHeight="1">
      <c r="A125" s="34"/>
      <c r="B125" s="35"/>
      <c r="C125" s="178" t="s">
        <v>197</v>
      </c>
      <c r="D125" s="178" t="s">
        <v>154</v>
      </c>
      <c r="E125" s="179" t="s">
        <v>168</v>
      </c>
      <c r="F125" s="180" t="s">
        <v>169</v>
      </c>
      <c r="G125" s="181" t="s">
        <v>157</v>
      </c>
      <c r="H125" s="182">
        <v>9</v>
      </c>
      <c r="I125" s="183"/>
      <c r="J125" s="184">
        <f>ROUND(I125*H125,2)</f>
        <v>0</v>
      </c>
      <c r="K125" s="180" t="s">
        <v>158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1.269E-2</v>
      </c>
      <c r="R125" s="187">
        <f>Q125*H125</f>
        <v>0.11421000000000001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159</v>
      </c>
      <c r="AT125" s="189" t="s">
        <v>154</v>
      </c>
      <c r="AU125" s="189" t="s">
        <v>80</v>
      </c>
      <c r="AY125" s="17" t="s">
        <v>152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80</v>
      </c>
      <c r="BK125" s="190">
        <f>ROUND(I125*H125,2)</f>
        <v>0</v>
      </c>
      <c r="BL125" s="17" t="s">
        <v>159</v>
      </c>
      <c r="BM125" s="189" t="s">
        <v>1494</v>
      </c>
    </row>
    <row r="126" spans="1:65" s="2" customFormat="1" ht="29.25">
      <c r="A126" s="34"/>
      <c r="B126" s="35"/>
      <c r="C126" s="36"/>
      <c r="D126" s="191" t="s">
        <v>161</v>
      </c>
      <c r="E126" s="36"/>
      <c r="F126" s="192" t="s">
        <v>171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2" customFormat="1" ht="11.25">
      <c r="A127" s="34"/>
      <c r="B127" s="35"/>
      <c r="C127" s="36"/>
      <c r="D127" s="196" t="s">
        <v>163</v>
      </c>
      <c r="E127" s="36"/>
      <c r="F127" s="197" t="s">
        <v>172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80</v>
      </c>
    </row>
    <row r="128" spans="1:65" s="13" customFormat="1" ht="11.25">
      <c r="B128" s="198"/>
      <c r="C128" s="199"/>
      <c r="D128" s="191" t="s">
        <v>165</v>
      </c>
      <c r="E128" s="200" t="s">
        <v>19</v>
      </c>
      <c r="F128" s="201" t="s">
        <v>1495</v>
      </c>
      <c r="G128" s="199"/>
      <c r="H128" s="202">
        <v>1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165</v>
      </c>
      <c r="AU128" s="208" t="s">
        <v>80</v>
      </c>
      <c r="AV128" s="13" t="s">
        <v>80</v>
      </c>
      <c r="AW128" s="13" t="s">
        <v>33</v>
      </c>
      <c r="AX128" s="13" t="s">
        <v>71</v>
      </c>
      <c r="AY128" s="208" t="s">
        <v>152</v>
      </c>
    </row>
    <row r="129" spans="1:65" s="13" customFormat="1" ht="11.25">
      <c r="B129" s="198"/>
      <c r="C129" s="199"/>
      <c r="D129" s="191" t="s">
        <v>165</v>
      </c>
      <c r="E129" s="200" t="s">
        <v>19</v>
      </c>
      <c r="F129" s="201" t="s">
        <v>1496</v>
      </c>
      <c r="G129" s="199"/>
      <c r="H129" s="202">
        <v>8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165</v>
      </c>
      <c r="AU129" s="208" t="s">
        <v>80</v>
      </c>
      <c r="AV129" s="13" t="s">
        <v>80</v>
      </c>
      <c r="AW129" s="13" t="s">
        <v>33</v>
      </c>
      <c r="AX129" s="13" t="s">
        <v>71</v>
      </c>
      <c r="AY129" s="208" t="s">
        <v>152</v>
      </c>
    </row>
    <row r="130" spans="1:65" s="2" customFormat="1" ht="16.5" customHeight="1">
      <c r="A130" s="34"/>
      <c r="B130" s="35"/>
      <c r="C130" s="178" t="s">
        <v>204</v>
      </c>
      <c r="D130" s="178" t="s">
        <v>154</v>
      </c>
      <c r="E130" s="179" t="s">
        <v>175</v>
      </c>
      <c r="F130" s="180" t="s">
        <v>176</v>
      </c>
      <c r="G130" s="181" t="s">
        <v>157</v>
      </c>
      <c r="H130" s="182">
        <v>18</v>
      </c>
      <c r="I130" s="183"/>
      <c r="J130" s="184">
        <f>ROUND(I130*H130,2)</f>
        <v>0</v>
      </c>
      <c r="K130" s="180" t="s">
        <v>158</v>
      </c>
      <c r="L130" s="39"/>
      <c r="M130" s="185" t="s">
        <v>19</v>
      </c>
      <c r="N130" s="186" t="s">
        <v>43</v>
      </c>
      <c r="O130" s="64"/>
      <c r="P130" s="187">
        <f>O130*H130</f>
        <v>0</v>
      </c>
      <c r="Q130" s="187">
        <v>3.6900000000000002E-2</v>
      </c>
      <c r="R130" s="187">
        <f>Q130*H130</f>
        <v>0.66420000000000001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159</v>
      </c>
      <c r="AT130" s="189" t="s">
        <v>154</v>
      </c>
      <c r="AU130" s="189" t="s">
        <v>80</v>
      </c>
      <c r="AY130" s="17" t="s">
        <v>152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80</v>
      </c>
      <c r="BK130" s="190">
        <f>ROUND(I130*H130,2)</f>
        <v>0</v>
      </c>
      <c r="BL130" s="17" t="s">
        <v>159</v>
      </c>
      <c r="BM130" s="189" t="s">
        <v>1497</v>
      </c>
    </row>
    <row r="131" spans="1:65" s="2" customFormat="1" ht="29.25">
      <c r="A131" s="34"/>
      <c r="B131" s="35"/>
      <c r="C131" s="36"/>
      <c r="D131" s="191" t="s">
        <v>161</v>
      </c>
      <c r="E131" s="36"/>
      <c r="F131" s="192" t="s">
        <v>178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80</v>
      </c>
    </row>
    <row r="132" spans="1:65" s="2" customFormat="1" ht="11.25">
      <c r="A132" s="34"/>
      <c r="B132" s="35"/>
      <c r="C132" s="36"/>
      <c r="D132" s="196" t="s">
        <v>163</v>
      </c>
      <c r="E132" s="36"/>
      <c r="F132" s="197" t="s">
        <v>179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80</v>
      </c>
    </row>
    <row r="133" spans="1:65" s="13" customFormat="1" ht="11.25">
      <c r="B133" s="198"/>
      <c r="C133" s="199"/>
      <c r="D133" s="191" t="s">
        <v>165</v>
      </c>
      <c r="E133" s="200" t="s">
        <v>19</v>
      </c>
      <c r="F133" s="201" t="s">
        <v>1498</v>
      </c>
      <c r="G133" s="199"/>
      <c r="H133" s="202">
        <v>6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165</v>
      </c>
      <c r="AU133" s="208" t="s">
        <v>80</v>
      </c>
      <c r="AV133" s="13" t="s">
        <v>80</v>
      </c>
      <c r="AW133" s="13" t="s">
        <v>33</v>
      </c>
      <c r="AX133" s="13" t="s">
        <v>71</v>
      </c>
      <c r="AY133" s="208" t="s">
        <v>152</v>
      </c>
    </row>
    <row r="134" spans="1:65" s="13" customFormat="1" ht="11.25">
      <c r="B134" s="198"/>
      <c r="C134" s="199"/>
      <c r="D134" s="191" t="s">
        <v>165</v>
      </c>
      <c r="E134" s="200" t="s">
        <v>19</v>
      </c>
      <c r="F134" s="201" t="s">
        <v>1499</v>
      </c>
      <c r="G134" s="199"/>
      <c r="H134" s="202">
        <v>12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165</v>
      </c>
      <c r="AU134" s="208" t="s">
        <v>80</v>
      </c>
      <c r="AV134" s="13" t="s">
        <v>80</v>
      </c>
      <c r="AW134" s="13" t="s">
        <v>33</v>
      </c>
      <c r="AX134" s="13" t="s">
        <v>71</v>
      </c>
      <c r="AY134" s="208" t="s">
        <v>152</v>
      </c>
    </row>
    <row r="135" spans="1:65" s="2" customFormat="1" ht="16.5" customHeight="1">
      <c r="A135" s="34"/>
      <c r="B135" s="35"/>
      <c r="C135" s="178" t="s">
        <v>213</v>
      </c>
      <c r="D135" s="178" t="s">
        <v>154</v>
      </c>
      <c r="E135" s="179" t="s">
        <v>930</v>
      </c>
      <c r="F135" s="180" t="s">
        <v>931</v>
      </c>
      <c r="G135" s="181" t="s">
        <v>183</v>
      </c>
      <c r="H135" s="182">
        <v>154.80000000000001</v>
      </c>
      <c r="I135" s="183"/>
      <c r="J135" s="184">
        <f>ROUND(I135*H135,2)</f>
        <v>0</v>
      </c>
      <c r="K135" s="180" t="s">
        <v>158</v>
      </c>
      <c r="L135" s="39"/>
      <c r="M135" s="185" t="s">
        <v>19</v>
      </c>
      <c r="N135" s="186" t="s">
        <v>43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159</v>
      </c>
      <c r="AT135" s="189" t="s">
        <v>154</v>
      </c>
      <c r="AU135" s="189" t="s">
        <v>80</v>
      </c>
      <c r="AY135" s="17" t="s">
        <v>152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159</v>
      </c>
      <c r="BM135" s="189" t="s">
        <v>1500</v>
      </c>
    </row>
    <row r="136" spans="1:65" s="2" customFormat="1" ht="11.25">
      <c r="A136" s="34"/>
      <c r="B136" s="35"/>
      <c r="C136" s="36"/>
      <c r="D136" s="191" t="s">
        <v>161</v>
      </c>
      <c r="E136" s="36"/>
      <c r="F136" s="192" t="s">
        <v>933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2" customFormat="1" ht="11.25">
      <c r="A137" s="34"/>
      <c r="B137" s="35"/>
      <c r="C137" s="36"/>
      <c r="D137" s="196" t="s">
        <v>163</v>
      </c>
      <c r="E137" s="36"/>
      <c r="F137" s="197" t="s">
        <v>934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80</v>
      </c>
    </row>
    <row r="138" spans="1:65" s="13" customFormat="1" ht="11.25">
      <c r="B138" s="198"/>
      <c r="C138" s="199"/>
      <c r="D138" s="191" t="s">
        <v>165</v>
      </c>
      <c r="E138" s="200" t="s">
        <v>19</v>
      </c>
      <c r="F138" s="201" t="s">
        <v>1501</v>
      </c>
      <c r="G138" s="199"/>
      <c r="H138" s="202">
        <v>154.80000000000001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165</v>
      </c>
      <c r="AU138" s="208" t="s">
        <v>80</v>
      </c>
      <c r="AV138" s="13" t="s">
        <v>80</v>
      </c>
      <c r="AW138" s="13" t="s">
        <v>33</v>
      </c>
      <c r="AX138" s="13" t="s">
        <v>78</v>
      </c>
      <c r="AY138" s="208" t="s">
        <v>152</v>
      </c>
    </row>
    <row r="139" spans="1:65" s="2" customFormat="1" ht="21.75" customHeight="1">
      <c r="A139" s="34"/>
      <c r="B139" s="35"/>
      <c r="C139" s="178" t="s">
        <v>221</v>
      </c>
      <c r="D139" s="178" t="s">
        <v>154</v>
      </c>
      <c r="E139" s="179" t="s">
        <v>1502</v>
      </c>
      <c r="F139" s="180" t="s">
        <v>1503</v>
      </c>
      <c r="G139" s="181" t="s">
        <v>192</v>
      </c>
      <c r="H139" s="182">
        <v>140.47499999999999</v>
      </c>
      <c r="I139" s="183"/>
      <c r="J139" s="184">
        <f>ROUND(I139*H139,2)</f>
        <v>0</v>
      </c>
      <c r="K139" s="180" t="s">
        <v>158</v>
      </c>
      <c r="L139" s="39"/>
      <c r="M139" s="185" t="s">
        <v>19</v>
      </c>
      <c r="N139" s="186" t="s">
        <v>43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159</v>
      </c>
      <c r="AT139" s="189" t="s">
        <v>154</v>
      </c>
      <c r="AU139" s="189" t="s">
        <v>80</v>
      </c>
      <c r="AY139" s="17" t="s">
        <v>152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159</v>
      </c>
      <c r="BM139" s="189" t="s">
        <v>1504</v>
      </c>
    </row>
    <row r="140" spans="1:65" s="2" customFormat="1" ht="19.5">
      <c r="A140" s="34"/>
      <c r="B140" s="35"/>
      <c r="C140" s="36"/>
      <c r="D140" s="191" t="s">
        <v>161</v>
      </c>
      <c r="E140" s="36"/>
      <c r="F140" s="192" t="s">
        <v>1505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2" customFormat="1" ht="11.25">
      <c r="A141" s="34"/>
      <c r="B141" s="35"/>
      <c r="C141" s="36"/>
      <c r="D141" s="196" t="s">
        <v>163</v>
      </c>
      <c r="E141" s="36"/>
      <c r="F141" s="197" t="s">
        <v>1506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80</v>
      </c>
    </row>
    <row r="142" spans="1:65" s="14" customFormat="1" ht="11.25">
      <c r="B142" s="224"/>
      <c r="C142" s="225"/>
      <c r="D142" s="191" t="s">
        <v>165</v>
      </c>
      <c r="E142" s="226" t="s">
        <v>19</v>
      </c>
      <c r="F142" s="227" t="s">
        <v>1470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165</v>
      </c>
      <c r="AU142" s="233" t="s">
        <v>80</v>
      </c>
      <c r="AV142" s="14" t="s">
        <v>78</v>
      </c>
      <c r="AW142" s="14" t="s">
        <v>33</v>
      </c>
      <c r="AX142" s="14" t="s">
        <v>71</v>
      </c>
      <c r="AY142" s="233" t="s">
        <v>152</v>
      </c>
    </row>
    <row r="143" spans="1:65" s="13" customFormat="1" ht="11.25">
      <c r="B143" s="198"/>
      <c r="C143" s="199"/>
      <c r="D143" s="191" t="s">
        <v>165</v>
      </c>
      <c r="E143" s="200" t="s">
        <v>19</v>
      </c>
      <c r="F143" s="201" t="s">
        <v>1507</v>
      </c>
      <c r="G143" s="199"/>
      <c r="H143" s="202">
        <v>81.650000000000006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165</v>
      </c>
      <c r="AU143" s="208" t="s">
        <v>80</v>
      </c>
      <c r="AV143" s="13" t="s">
        <v>80</v>
      </c>
      <c r="AW143" s="13" t="s">
        <v>33</v>
      </c>
      <c r="AX143" s="13" t="s">
        <v>71</v>
      </c>
      <c r="AY143" s="208" t="s">
        <v>152</v>
      </c>
    </row>
    <row r="144" spans="1:65" s="13" customFormat="1" ht="11.25">
      <c r="B144" s="198"/>
      <c r="C144" s="199"/>
      <c r="D144" s="191" t="s">
        <v>165</v>
      </c>
      <c r="E144" s="200" t="s">
        <v>19</v>
      </c>
      <c r="F144" s="201" t="s">
        <v>1508</v>
      </c>
      <c r="G144" s="199"/>
      <c r="H144" s="202">
        <v>25.22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165</v>
      </c>
      <c r="AU144" s="208" t="s">
        <v>80</v>
      </c>
      <c r="AV144" s="13" t="s">
        <v>80</v>
      </c>
      <c r="AW144" s="13" t="s">
        <v>33</v>
      </c>
      <c r="AX144" s="13" t="s">
        <v>71</v>
      </c>
      <c r="AY144" s="208" t="s">
        <v>152</v>
      </c>
    </row>
    <row r="145" spans="1:65" s="13" customFormat="1" ht="11.25">
      <c r="B145" s="198"/>
      <c r="C145" s="199"/>
      <c r="D145" s="191" t="s">
        <v>165</v>
      </c>
      <c r="E145" s="200" t="s">
        <v>19</v>
      </c>
      <c r="F145" s="201" t="s">
        <v>1509</v>
      </c>
      <c r="G145" s="199"/>
      <c r="H145" s="202">
        <v>3.9049999999999998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165</v>
      </c>
      <c r="AU145" s="208" t="s">
        <v>80</v>
      </c>
      <c r="AV145" s="13" t="s">
        <v>80</v>
      </c>
      <c r="AW145" s="13" t="s">
        <v>33</v>
      </c>
      <c r="AX145" s="13" t="s">
        <v>71</v>
      </c>
      <c r="AY145" s="208" t="s">
        <v>152</v>
      </c>
    </row>
    <row r="146" spans="1:65" s="13" customFormat="1" ht="11.25">
      <c r="B146" s="198"/>
      <c r="C146" s="199"/>
      <c r="D146" s="191" t="s">
        <v>165</v>
      </c>
      <c r="E146" s="200" t="s">
        <v>19</v>
      </c>
      <c r="F146" s="201" t="s">
        <v>1510</v>
      </c>
      <c r="G146" s="199"/>
      <c r="H146" s="202">
        <v>9.9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165</v>
      </c>
      <c r="AU146" s="208" t="s">
        <v>80</v>
      </c>
      <c r="AV146" s="13" t="s">
        <v>80</v>
      </c>
      <c r="AW146" s="13" t="s">
        <v>33</v>
      </c>
      <c r="AX146" s="13" t="s">
        <v>71</v>
      </c>
      <c r="AY146" s="208" t="s">
        <v>152</v>
      </c>
    </row>
    <row r="147" spans="1:65" s="13" customFormat="1" ht="11.25">
      <c r="B147" s="198"/>
      <c r="C147" s="199"/>
      <c r="D147" s="191" t="s">
        <v>165</v>
      </c>
      <c r="E147" s="200" t="s">
        <v>19</v>
      </c>
      <c r="F147" s="201" t="s">
        <v>1511</v>
      </c>
      <c r="G147" s="199"/>
      <c r="H147" s="202">
        <v>6.6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165</v>
      </c>
      <c r="AU147" s="208" t="s">
        <v>80</v>
      </c>
      <c r="AV147" s="13" t="s">
        <v>80</v>
      </c>
      <c r="AW147" s="13" t="s">
        <v>33</v>
      </c>
      <c r="AX147" s="13" t="s">
        <v>71</v>
      </c>
      <c r="AY147" s="208" t="s">
        <v>152</v>
      </c>
    </row>
    <row r="148" spans="1:65" s="13" customFormat="1" ht="11.25">
      <c r="B148" s="198"/>
      <c r="C148" s="199"/>
      <c r="D148" s="191" t="s">
        <v>165</v>
      </c>
      <c r="E148" s="200" t="s">
        <v>19</v>
      </c>
      <c r="F148" s="201" t="s">
        <v>1512</v>
      </c>
      <c r="G148" s="199"/>
      <c r="H148" s="202">
        <v>13.2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165</v>
      </c>
      <c r="AU148" s="208" t="s">
        <v>80</v>
      </c>
      <c r="AV148" s="13" t="s">
        <v>80</v>
      </c>
      <c r="AW148" s="13" t="s">
        <v>33</v>
      </c>
      <c r="AX148" s="13" t="s">
        <v>71</v>
      </c>
      <c r="AY148" s="208" t="s">
        <v>152</v>
      </c>
    </row>
    <row r="149" spans="1:65" s="2" customFormat="1" ht="16.5" customHeight="1">
      <c r="A149" s="34"/>
      <c r="B149" s="35"/>
      <c r="C149" s="178" t="s">
        <v>229</v>
      </c>
      <c r="D149" s="178" t="s">
        <v>154</v>
      </c>
      <c r="E149" s="179" t="s">
        <v>230</v>
      </c>
      <c r="F149" s="180" t="s">
        <v>231</v>
      </c>
      <c r="G149" s="181" t="s">
        <v>192</v>
      </c>
      <c r="H149" s="182">
        <v>43.097999999999999</v>
      </c>
      <c r="I149" s="183"/>
      <c r="J149" s="184">
        <f>ROUND(I149*H149,2)</f>
        <v>0</v>
      </c>
      <c r="K149" s="180" t="s">
        <v>158</v>
      </c>
      <c r="L149" s="39"/>
      <c r="M149" s="185" t="s">
        <v>19</v>
      </c>
      <c r="N149" s="186" t="s">
        <v>43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159</v>
      </c>
      <c r="AT149" s="189" t="s">
        <v>154</v>
      </c>
      <c r="AU149" s="189" t="s">
        <v>80</v>
      </c>
      <c r="AY149" s="17" t="s">
        <v>152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159</v>
      </c>
      <c r="BM149" s="189" t="s">
        <v>1513</v>
      </c>
    </row>
    <row r="150" spans="1:65" s="2" customFormat="1" ht="19.5">
      <c r="A150" s="34"/>
      <c r="B150" s="35"/>
      <c r="C150" s="36"/>
      <c r="D150" s="191" t="s">
        <v>161</v>
      </c>
      <c r="E150" s="36"/>
      <c r="F150" s="192" t="s">
        <v>233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80</v>
      </c>
    </row>
    <row r="151" spans="1:65" s="2" customFormat="1" ht="11.25">
      <c r="A151" s="34"/>
      <c r="B151" s="35"/>
      <c r="C151" s="36"/>
      <c r="D151" s="196" t="s">
        <v>163</v>
      </c>
      <c r="E151" s="36"/>
      <c r="F151" s="197" t="s">
        <v>234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80</v>
      </c>
    </row>
    <row r="152" spans="1:65" s="13" customFormat="1" ht="11.25">
      <c r="B152" s="198"/>
      <c r="C152" s="199"/>
      <c r="D152" s="191" t="s">
        <v>165</v>
      </c>
      <c r="E152" s="200" t="s">
        <v>19</v>
      </c>
      <c r="F152" s="201" t="s">
        <v>1514</v>
      </c>
      <c r="G152" s="199"/>
      <c r="H152" s="202">
        <v>3.19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165</v>
      </c>
      <c r="AU152" s="208" t="s">
        <v>80</v>
      </c>
      <c r="AV152" s="13" t="s">
        <v>80</v>
      </c>
      <c r="AW152" s="13" t="s">
        <v>33</v>
      </c>
      <c r="AX152" s="13" t="s">
        <v>71</v>
      </c>
      <c r="AY152" s="208" t="s">
        <v>152</v>
      </c>
    </row>
    <row r="153" spans="1:65" s="13" customFormat="1" ht="11.25">
      <c r="B153" s="198"/>
      <c r="C153" s="199"/>
      <c r="D153" s="191" t="s">
        <v>165</v>
      </c>
      <c r="E153" s="200" t="s">
        <v>19</v>
      </c>
      <c r="F153" s="201" t="s">
        <v>1510</v>
      </c>
      <c r="G153" s="199"/>
      <c r="H153" s="202">
        <v>9.9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165</v>
      </c>
      <c r="AU153" s="208" t="s">
        <v>80</v>
      </c>
      <c r="AV153" s="13" t="s">
        <v>80</v>
      </c>
      <c r="AW153" s="13" t="s">
        <v>33</v>
      </c>
      <c r="AX153" s="13" t="s">
        <v>71</v>
      </c>
      <c r="AY153" s="208" t="s">
        <v>152</v>
      </c>
    </row>
    <row r="154" spans="1:65" s="13" customFormat="1" ht="11.25">
      <c r="B154" s="198"/>
      <c r="C154" s="199"/>
      <c r="D154" s="191" t="s">
        <v>165</v>
      </c>
      <c r="E154" s="200" t="s">
        <v>19</v>
      </c>
      <c r="F154" s="201" t="s">
        <v>1515</v>
      </c>
      <c r="G154" s="199"/>
      <c r="H154" s="202">
        <v>1.5840000000000001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165</v>
      </c>
      <c r="AU154" s="208" t="s">
        <v>80</v>
      </c>
      <c r="AV154" s="13" t="s">
        <v>80</v>
      </c>
      <c r="AW154" s="13" t="s">
        <v>33</v>
      </c>
      <c r="AX154" s="13" t="s">
        <v>71</v>
      </c>
      <c r="AY154" s="208" t="s">
        <v>152</v>
      </c>
    </row>
    <row r="155" spans="1:65" s="13" customFormat="1" ht="11.25">
      <c r="B155" s="198"/>
      <c r="C155" s="199"/>
      <c r="D155" s="191" t="s">
        <v>165</v>
      </c>
      <c r="E155" s="200" t="s">
        <v>19</v>
      </c>
      <c r="F155" s="201" t="s">
        <v>1516</v>
      </c>
      <c r="G155" s="199"/>
      <c r="H155" s="202">
        <v>8.6240000000000006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165</v>
      </c>
      <c r="AU155" s="208" t="s">
        <v>80</v>
      </c>
      <c r="AV155" s="13" t="s">
        <v>80</v>
      </c>
      <c r="AW155" s="13" t="s">
        <v>33</v>
      </c>
      <c r="AX155" s="13" t="s">
        <v>71</v>
      </c>
      <c r="AY155" s="208" t="s">
        <v>152</v>
      </c>
    </row>
    <row r="156" spans="1:65" s="13" customFormat="1" ht="11.25">
      <c r="B156" s="198"/>
      <c r="C156" s="199"/>
      <c r="D156" s="191" t="s">
        <v>165</v>
      </c>
      <c r="E156" s="200" t="s">
        <v>19</v>
      </c>
      <c r="F156" s="201" t="s">
        <v>1511</v>
      </c>
      <c r="G156" s="199"/>
      <c r="H156" s="202">
        <v>6.6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165</v>
      </c>
      <c r="AU156" s="208" t="s">
        <v>80</v>
      </c>
      <c r="AV156" s="13" t="s">
        <v>80</v>
      </c>
      <c r="AW156" s="13" t="s">
        <v>33</v>
      </c>
      <c r="AX156" s="13" t="s">
        <v>71</v>
      </c>
      <c r="AY156" s="208" t="s">
        <v>152</v>
      </c>
    </row>
    <row r="157" spans="1:65" s="13" customFormat="1" ht="11.25">
      <c r="B157" s="198"/>
      <c r="C157" s="199"/>
      <c r="D157" s="191" t="s">
        <v>165</v>
      </c>
      <c r="E157" s="200" t="s">
        <v>19</v>
      </c>
      <c r="F157" s="201" t="s">
        <v>1517</v>
      </c>
      <c r="G157" s="199"/>
      <c r="H157" s="202">
        <v>13.2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165</v>
      </c>
      <c r="AU157" s="208" t="s">
        <v>80</v>
      </c>
      <c r="AV157" s="13" t="s">
        <v>80</v>
      </c>
      <c r="AW157" s="13" t="s">
        <v>33</v>
      </c>
      <c r="AX157" s="13" t="s">
        <v>71</v>
      </c>
      <c r="AY157" s="208" t="s">
        <v>152</v>
      </c>
    </row>
    <row r="158" spans="1:65" s="2" customFormat="1" ht="16.5" customHeight="1">
      <c r="A158" s="34"/>
      <c r="B158" s="35"/>
      <c r="C158" s="178" t="s">
        <v>239</v>
      </c>
      <c r="D158" s="178" t="s">
        <v>154</v>
      </c>
      <c r="E158" s="179" t="s">
        <v>240</v>
      </c>
      <c r="F158" s="180" t="s">
        <v>241</v>
      </c>
      <c r="G158" s="181" t="s">
        <v>183</v>
      </c>
      <c r="H158" s="182">
        <v>403.81599999999997</v>
      </c>
      <c r="I158" s="183"/>
      <c r="J158" s="184">
        <f>ROUND(I158*H158,2)</f>
        <v>0</v>
      </c>
      <c r="K158" s="180" t="s">
        <v>158</v>
      </c>
      <c r="L158" s="39"/>
      <c r="M158" s="185" t="s">
        <v>19</v>
      </c>
      <c r="N158" s="186" t="s">
        <v>43</v>
      </c>
      <c r="O158" s="64"/>
      <c r="P158" s="187">
        <f>O158*H158</f>
        <v>0</v>
      </c>
      <c r="Q158" s="187">
        <v>8.4000000000000003E-4</v>
      </c>
      <c r="R158" s="187">
        <f>Q158*H158</f>
        <v>0.33920543999999997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159</v>
      </c>
      <c r="AT158" s="189" t="s">
        <v>154</v>
      </c>
      <c r="AU158" s="189" t="s">
        <v>80</v>
      </c>
      <c r="AY158" s="17" t="s">
        <v>152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159</v>
      </c>
      <c r="BM158" s="189" t="s">
        <v>1518</v>
      </c>
    </row>
    <row r="159" spans="1:65" s="2" customFormat="1" ht="11.25">
      <c r="A159" s="34"/>
      <c r="B159" s="35"/>
      <c r="C159" s="36"/>
      <c r="D159" s="191" t="s">
        <v>161</v>
      </c>
      <c r="E159" s="36"/>
      <c r="F159" s="192" t="s">
        <v>243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80</v>
      </c>
    </row>
    <row r="160" spans="1:65" s="2" customFormat="1" ht="11.25">
      <c r="A160" s="34"/>
      <c r="B160" s="35"/>
      <c r="C160" s="36"/>
      <c r="D160" s="196" t="s">
        <v>163</v>
      </c>
      <c r="E160" s="36"/>
      <c r="F160" s="197" t="s">
        <v>244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80</v>
      </c>
    </row>
    <row r="161" spans="1:65" s="13" customFormat="1" ht="11.25">
      <c r="B161" s="198"/>
      <c r="C161" s="199"/>
      <c r="D161" s="191" t="s">
        <v>165</v>
      </c>
      <c r="E161" s="200" t="s">
        <v>19</v>
      </c>
      <c r="F161" s="201" t="s">
        <v>1519</v>
      </c>
      <c r="G161" s="199"/>
      <c r="H161" s="202">
        <v>225.22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165</v>
      </c>
      <c r="AU161" s="208" t="s">
        <v>80</v>
      </c>
      <c r="AV161" s="13" t="s">
        <v>80</v>
      </c>
      <c r="AW161" s="13" t="s">
        <v>33</v>
      </c>
      <c r="AX161" s="13" t="s">
        <v>71</v>
      </c>
      <c r="AY161" s="208" t="s">
        <v>152</v>
      </c>
    </row>
    <row r="162" spans="1:65" s="13" customFormat="1" ht="11.25">
      <c r="B162" s="198"/>
      <c r="C162" s="199"/>
      <c r="D162" s="191" t="s">
        <v>165</v>
      </c>
      <c r="E162" s="200" t="s">
        <v>19</v>
      </c>
      <c r="F162" s="201" t="s">
        <v>1520</v>
      </c>
      <c r="G162" s="199"/>
      <c r="H162" s="202">
        <v>111.248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165</v>
      </c>
      <c r="AU162" s="208" t="s">
        <v>80</v>
      </c>
      <c r="AV162" s="13" t="s">
        <v>80</v>
      </c>
      <c r="AW162" s="13" t="s">
        <v>33</v>
      </c>
      <c r="AX162" s="13" t="s">
        <v>71</v>
      </c>
      <c r="AY162" s="208" t="s">
        <v>152</v>
      </c>
    </row>
    <row r="163" spans="1:65" s="13" customFormat="1" ht="11.25">
      <c r="B163" s="198"/>
      <c r="C163" s="199"/>
      <c r="D163" s="191" t="s">
        <v>165</v>
      </c>
      <c r="E163" s="200" t="s">
        <v>19</v>
      </c>
      <c r="F163" s="201" t="s">
        <v>1521</v>
      </c>
      <c r="G163" s="199"/>
      <c r="H163" s="202">
        <v>13.348000000000001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165</v>
      </c>
      <c r="AU163" s="208" t="s">
        <v>80</v>
      </c>
      <c r="AV163" s="13" t="s">
        <v>80</v>
      </c>
      <c r="AW163" s="13" t="s">
        <v>33</v>
      </c>
      <c r="AX163" s="13" t="s">
        <v>71</v>
      </c>
      <c r="AY163" s="208" t="s">
        <v>152</v>
      </c>
    </row>
    <row r="164" spans="1:65" s="13" customFormat="1" ht="11.25">
      <c r="B164" s="198"/>
      <c r="C164" s="199"/>
      <c r="D164" s="191" t="s">
        <v>165</v>
      </c>
      <c r="E164" s="200" t="s">
        <v>19</v>
      </c>
      <c r="F164" s="201" t="s">
        <v>1522</v>
      </c>
      <c r="G164" s="199"/>
      <c r="H164" s="202">
        <v>18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165</v>
      </c>
      <c r="AU164" s="208" t="s">
        <v>80</v>
      </c>
      <c r="AV164" s="13" t="s">
        <v>80</v>
      </c>
      <c r="AW164" s="13" t="s">
        <v>33</v>
      </c>
      <c r="AX164" s="13" t="s">
        <v>71</v>
      </c>
      <c r="AY164" s="208" t="s">
        <v>152</v>
      </c>
    </row>
    <row r="165" spans="1:65" s="13" customFormat="1" ht="11.25">
      <c r="B165" s="198"/>
      <c r="C165" s="199"/>
      <c r="D165" s="191" t="s">
        <v>165</v>
      </c>
      <c r="E165" s="200" t="s">
        <v>19</v>
      </c>
      <c r="F165" s="201" t="s">
        <v>1523</v>
      </c>
      <c r="G165" s="199"/>
      <c r="H165" s="202">
        <v>12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165</v>
      </c>
      <c r="AU165" s="208" t="s">
        <v>80</v>
      </c>
      <c r="AV165" s="13" t="s">
        <v>80</v>
      </c>
      <c r="AW165" s="13" t="s">
        <v>33</v>
      </c>
      <c r="AX165" s="13" t="s">
        <v>71</v>
      </c>
      <c r="AY165" s="208" t="s">
        <v>152</v>
      </c>
    </row>
    <row r="166" spans="1:65" s="13" customFormat="1" ht="11.25">
      <c r="B166" s="198"/>
      <c r="C166" s="199"/>
      <c r="D166" s="191" t="s">
        <v>165</v>
      </c>
      <c r="E166" s="200" t="s">
        <v>19</v>
      </c>
      <c r="F166" s="201" t="s">
        <v>1524</v>
      </c>
      <c r="G166" s="199"/>
      <c r="H166" s="202">
        <v>24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165</v>
      </c>
      <c r="AU166" s="208" t="s">
        <v>80</v>
      </c>
      <c r="AV166" s="13" t="s">
        <v>80</v>
      </c>
      <c r="AW166" s="13" t="s">
        <v>33</v>
      </c>
      <c r="AX166" s="13" t="s">
        <v>71</v>
      </c>
      <c r="AY166" s="208" t="s">
        <v>152</v>
      </c>
    </row>
    <row r="167" spans="1:65" s="2" customFormat="1" ht="16.5" customHeight="1">
      <c r="A167" s="34"/>
      <c r="B167" s="35"/>
      <c r="C167" s="178" t="s">
        <v>250</v>
      </c>
      <c r="D167" s="178" t="s">
        <v>154</v>
      </c>
      <c r="E167" s="179" t="s">
        <v>258</v>
      </c>
      <c r="F167" s="180" t="s">
        <v>259</v>
      </c>
      <c r="G167" s="181" t="s">
        <v>183</v>
      </c>
      <c r="H167" s="182">
        <v>403.81599999999997</v>
      </c>
      <c r="I167" s="183"/>
      <c r="J167" s="184">
        <f>ROUND(I167*H167,2)</f>
        <v>0</v>
      </c>
      <c r="K167" s="180" t="s">
        <v>158</v>
      </c>
      <c r="L167" s="39"/>
      <c r="M167" s="185" t="s">
        <v>19</v>
      </c>
      <c r="N167" s="186" t="s">
        <v>43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159</v>
      </c>
      <c r="AT167" s="189" t="s">
        <v>154</v>
      </c>
      <c r="AU167" s="189" t="s">
        <v>80</v>
      </c>
      <c r="AY167" s="17" t="s">
        <v>152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159</v>
      </c>
      <c r="BM167" s="189" t="s">
        <v>1525</v>
      </c>
    </row>
    <row r="168" spans="1:65" s="2" customFormat="1" ht="19.5">
      <c r="A168" s="34"/>
      <c r="B168" s="35"/>
      <c r="C168" s="36"/>
      <c r="D168" s="191" t="s">
        <v>161</v>
      </c>
      <c r="E168" s="36"/>
      <c r="F168" s="192" t="s">
        <v>261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80</v>
      </c>
    </row>
    <row r="169" spans="1:65" s="2" customFormat="1" ht="11.25">
      <c r="A169" s="34"/>
      <c r="B169" s="35"/>
      <c r="C169" s="36"/>
      <c r="D169" s="196" t="s">
        <v>163</v>
      </c>
      <c r="E169" s="36"/>
      <c r="F169" s="197" t="s">
        <v>262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163</v>
      </c>
      <c r="AU169" s="17" t="s">
        <v>80</v>
      </c>
    </row>
    <row r="170" spans="1:65" s="2" customFormat="1" ht="21.75" customHeight="1">
      <c r="A170" s="34"/>
      <c r="B170" s="35"/>
      <c r="C170" s="178" t="s">
        <v>257</v>
      </c>
      <c r="D170" s="178" t="s">
        <v>154</v>
      </c>
      <c r="E170" s="179" t="s">
        <v>294</v>
      </c>
      <c r="F170" s="180" t="s">
        <v>295</v>
      </c>
      <c r="G170" s="181" t="s">
        <v>192</v>
      </c>
      <c r="H170" s="182">
        <v>109.58</v>
      </c>
      <c r="I170" s="183"/>
      <c r="J170" s="184">
        <f>ROUND(I170*H170,2)</f>
        <v>0</v>
      </c>
      <c r="K170" s="180" t="s">
        <v>158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159</v>
      </c>
      <c r="AT170" s="189" t="s">
        <v>154</v>
      </c>
      <c r="AU170" s="189" t="s">
        <v>80</v>
      </c>
      <c r="AY170" s="17" t="s">
        <v>152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159</v>
      </c>
      <c r="BM170" s="189" t="s">
        <v>1526</v>
      </c>
    </row>
    <row r="171" spans="1:65" s="2" customFormat="1" ht="19.5">
      <c r="A171" s="34"/>
      <c r="B171" s="35"/>
      <c r="C171" s="36"/>
      <c r="D171" s="191" t="s">
        <v>161</v>
      </c>
      <c r="E171" s="36"/>
      <c r="F171" s="192" t="s">
        <v>297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80</v>
      </c>
    </row>
    <row r="172" spans="1:65" s="2" customFormat="1" ht="11.25">
      <c r="A172" s="34"/>
      <c r="B172" s="35"/>
      <c r="C172" s="36"/>
      <c r="D172" s="196" t="s">
        <v>163</v>
      </c>
      <c r="E172" s="36"/>
      <c r="F172" s="197" t="s">
        <v>298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80</v>
      </c>
    </row>
    <row r="173" spans="1:65" s="13" customFormat="1" ht="11.25">
      <c r="B173" s="198"/>
      <c r="C173" s="199"/>
      <c r="D173" s="191" t="s">
        <v>165</v>
      </c>
      <c r="E173" s="200" t="s">
        <v>19</v>
      </c>
      <c r="F173" s="201" t="s">
        <v>1527</v>
      </c>
      <c r="G173" s="199"/>
      <c r="H173" s="202">
        <v>109.58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165</v>
      </c>
      <c r="AU173" s="208" t="s">
        <v>80</v>
      </c>
      <c r="AV173" s="13" t="s">
        <v>80</v>
      </c>
      <c r="AW173" s="13" t="s">
        <v>33</v>
      </c>
      <c r="AX173" s="13" t="s">
        <v>78</v>
      </c>
      <c r="AY173" s="208" t="s">
        <v>152</v>
      </c>
    </row>
    <row r="174" spans="1:65" s="2" customFormat="1" ht="16.5" customHeight="1">
      <c r="A174" s="34"/>
      <c r="B174" s="35"/>
      <c r="C174" s="178" t="s">
        <v>263</v>
      </c>
      <c r="D174" s="178" t="s">
        <v>154</v>
      </c>
      <c r="E174" s="179" t="s">
        <v>1319</v>
      </c>
      <c r="F174" s="180" t="s">
        <v>1320</v>
      </c>
      <c r="G174" s="181" t="s">
        <v>192</v>
      </c>
      <c r="H174" s="182">
        <v>109.58</v>
      </c>
      <c r="I174" s="183"/>
      <c r="J174" s="184">
        <f>ROUND(I174*H174,2)</f>
        <v>0</v>
      </c>
      <c r="K174" s="180" t="s">
        <v>158</v>
      </c>
      <c r="L174" s="39"/>
      <c r="M174" s="185" t="s">
        <v>19</v>
      </c>
      <c r="N174" s="186" t="s">
        <v>43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159</v>
      </c>
      <c r="AT174" s="189" t="s">
        <v>154</v>
      </c>
      <c r="AU174" s="189" t="s">
        <v>80</v>
      </c>
      <c r="AY174" s="17" t="s">
        <v>152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159</v>
      </c>
      <c r="BM174" s="189" t="s">
        <v>1528</v>
      </c>
    </row>
    <row r="175" spans="1:65" s="2" customFormat="1" ht="19.5">
      <c r="A175" s="34"/>
      <c r="B175" s="35"/>
      <c r="C175" s="36"/>
      <c r="D175" s="191" t="s">
        <v>161</v>
      </c>
      <c r="E175" s="36"/>
      <c r="F175" s="192" t="s">
        <v>1322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2" customFormat="1" ht="11.25">
      <c r="A176" s="34"/>
      <c r="B176" s="35"/>
      <c r="C176" s="36"/>
      <c r="D176" s="196" t="s">
        <v>163</v>
      </c>
      <c r="E176" s="36"/>
      <c r="F176" s="197" t="s">
        <v>1323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80</v>
      </c>
    </row>
    <row r="177" spans="1:65" s="13" customFormat="1" ht="11.25">
      <c r="B177" s="198"/>
      <c r="C177" s="199"/>
      <c r="D177" s="191" t="s">
        <v>165</v>
      </c>
      <c r="E177" s="200" t="s">
        <v>19</v>
      </c>
      <c r="F177" s="201" t="s">
        <v>1527</v>
      </c>
      <c r="G177" s="199"/>
      <c r="H177" s="202">
        <v>109.58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165</v>
      </c>
      <c r="AU177" s="208" t="s">
        <v>80</v>
      </c>
      <c r="AV177" s="13" t="s">
        <v>80</v>
      </c>
      <c r="AW177" s="13" t="s">
        <v>33</v>
      </c>
      <c r="AX177" s="13" t="s">
        <v>78</v>
      </c>
      <c r="AY177" s="208" t="s">
        <v>152</v>
      </c>
    </row>
    <row r="178" spans="1:65" s="2" customFormat="1" ht="16.5" customHeight="1">
      <c r="A178" s="34"/>
      <c r="B178" s="35"/>
      <c r="C178" s="178" t="s">
        <v>8</v>
      </c>
      <c r="D178" s="178" t="s">
        <v>154</v>
      </c>
      <c r="E178" s="179" t="s">
        <v>306</v>
      </c>
      <c r="F178" s="180" t="s">
        <v>307</v>
      </c>
      <c r="G178" s="181" t="s">
        <v>308</v>
      </c>
      <c r="H178" s="182">
        <v>197.28</v>
      </c>
      <c r="I178" s="183"/>
      <c r="J178" s="184">
        <f>ROUND(I178*H178,2)</f>
        <v>0</v>
      </c>
      <c r="K178" s="180" t="s">
        <v>158</v>
      </c>
      <c r="L178" s="39"/>
      <c r="M178" s="185" t="s">
        <v>19</v>
      </c>
      <c r="N178" s="186" t="s">
        <v>43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159</v>
      </c>
      <c r="AT178" s="189" t="s">
        <v>154</v>
      </c>
      <c r="AU178" s="189" t="s">
        <v>80</v>
      </c>
      <c r="AY178" s="17" t="s">
        <v>152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159</v>
      </c>
      <c r="BM178" s="189" t="s">
        <v>1529</v>
      </c>
    </row>
    <row r="179" spans="1:65" s="2" customFormat="1" ht="11.25">
      <c r="A179" s="34"/>
      <c r="B179" s="35"/>
      <c r="C179" s="36"/>
      <c r="D179" s="191" t="s">
        <v>161</v>
      </c>
      <c r="E179" s="36"/>
      <c r="F179" s="192" t="s">
        <v>310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80</v>
      </c>
    </row>
    <row r="180" spans="1:65" s="2" customFormat="1" ht="11.25">
      <c r="A180" s="34"/>
      <c r="B180" s="35"/>
      <c r="C180" s="36"/>
      <c r="D180" s="196" t="s">
        <v>163</v>
      </c>
      <c r="E180" s="36"/>
      <c r="F180" s="197" t="s">
        <v>311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80</v>
      </c>
    </row>
    <row r="181" spans="1:65" s="13" customFormat="1" ht="11.25">
      <c r="B181" s="198"/>
      <c r="C181" s="199"/>
      <c r="D181" s="191" t="s">
        <v>165</v>
      </c>
      <c r="E181" s="200" t="s">
        <v>19</v>
      </c>
      <c r="F181" s="201" t="s">
        <v>1530</v>
      </c>
      <c r="G181" s="199"/>
      <c r="H181" s="202">
        <v>197.28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165</v>
      </c>
      <c r="AU181" s="208" t="s">
        <v>80</v>
      </c>
      <c r="AV181" s="13" t="s">
        <v>80</v>
      </c>
      <c r="AW181" s="13" t="s">
        <v>33</v>
      </c>
      <c r="AX181" s="13" t="s">
        <v>78</v>
      </c>
      <c r="AY181" s="208" t="s">
        <v>152</v>
      </c>
    </row>
    <row r="182" spans="1:65" s="2" customFormat="1" ht="16.5" customHeight="1">
      <c r="A182" s="34"/>
      <c r="B182" s="35"/>
      <c r="C182" s="178" t="s">
        <v>275</v>
      </c>
      <c r="D182" s="178" t="s">
        <v>154</v>
      </c>
      <c r="E182" s="179" t="s">
        <v>314</v>
      </c>
      <c r="F182" s="180" t="s">
        <v>315</v>
      </c>
      <c r="G182" s="181" t="s">
        <v>192</v>
      </c>
      <c r="H182" s="182">
        <v>109.6</v>
      </c>
      <c r="I182" s="183"/>
      <c r="J182" s="184">
        <f>ROUND(I182*H182,2)</f>
        <v>0</v>
      </c>
      <c r="K182" s="180" t="s">
        <v>158</v>
      </c>
      <c r="L182" s="39"/>
      <c r="M182" s="185" t="s">
        <v>19</v>
      </c>
      <c r="N182" s="186" t="s">
        <v>43</v>
      </c>
      <c r="O182" s="64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159</v>
      </c>
      <c r="AT182" s="189" t="s">
        <v>154</v>
      </c>
      <c r="AU182" s="189" t="s">
        <v>80</v>
      </c>
      <c r="AY182" s="17" t="s">
        <v>152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159</v>
      </c>
      <c r="BM182" s="189" t="s">
        <v>1531</v>
      </c>
    </row>
    <row r="183" spans="1:65" s="2" customFormat="1" ht="11.25">
      <c r="A183" s="34"/>
      <c r="B183" s="35"/>
      <c r="C183" s="36"/>
      <c r="D183" s="191" t="s">
        <v>161</v>
      </c>
      <c r="E183" s="36"/>
      <c r="F183" s="192" t="s">
        <v>317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161</v>
      </c>
      <c r="AU183" s="17" t="s">
        <v>80</v>
      </c>
    </row>
    <row r="184" spans="1:65" s="2" customFormat="1" ht="11.25">
      <c r="A184" s="34"/>
      <c r="B184" s="35"/>
      <c r="C184" s="36"/>
      <c r="D184" s="196" t="s">
        <v>163</v>
      </c>
      <c r="E184" s="36"/>
      <c r="F184" s="197" t="s">
        <v>318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163</v>
      </c>
      <c r="AU184" s="17" t="s">
        <v>80</v>
      </c>
    </row>
    <row r="185" spans="1:65" s="13" customFormat="1" ht="11.25">
      <c r="B185" s="198"/>
      <c r="C185" s="199"/>
      <c r="D185" s="191" t="s">
        <v>165</v>
      </c>
      <c r="E185" s="200" t="s">
        <v>19</v>
      </c>
      <c r="F185" s="201" t="s">
        <v>1532</v>
      </c>
      <c r="G185" s="199"/>
      <c r="H185" s="202">
        <v>109.6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165</v>
      </c>
      <c r="AU185" s="208" t="s">
        <v>80</v>
      </c>
      <c r="AV185" s="13" t="s">
        <v>80</v>
      </c>
      <c r="AW185" s="13" t="s">
        <v>33</v>
      </c>
      <c r="AX185" s="13" t="s">
        <v>78</v>
      </c>
      <c r="AY185" s="208" t="s">
        <v>152</v>
      </c>
    </row>
    <row r="186" spans="1:65" s="2" customFormat="1" ht="16.5" customHeight="1">
      <c r="A186" s="34"/>
      <c r="B186" s="35"/>
      <c r="C186" s="178" t="s">
        <v>281</v>
      </c>
      <c r="D186" s="178" t="s">
        <v>154</v>
      </c>
      <c r="E186" s="179" t="s">
        <v>321</v>
      </c>
      <c r="F186" s="180" t="s">
        <v>322</v>
      </c>
      <c r="G186" s="181" t="s">
        <v>192</v>
      </c>
      <c r="H186" s="182">
        <v>33.286000000000001</v>
      </c>
      <c r="I186" s="183"/>
      <c r="J186" s="184">
        <f>ROUND(I186*H186,2)</f>
        <v>0</v>
      </c>
      <c r="K186" s="180" t="s">
        <v>158</v>
      </c>
      <c r="L186" s="39"/>
      <c r="M186" s="185" t="s">
        <v>19</v>
      </c>
      <c r="N186" s="186" t="s">
        <v>43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159</v>
      </c>
      <c r="AT186" s="189" t="s">
        <v>154</v>
      </c>
      <c r="AU186" s="189" t="s">
        <v>80</v>
      </c>
      <c r="AY186" s="17" t="s">
        <v>152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159</v>
      </c>
      <c r="BM186" s="189" t="s">
        <v>1533</v>
      </c>
    </row>
    <row r="187" spans="1:65" s="2" customFormat="1" ht="19.5">
      <c r="A187" s="34"/>
      <c r="B187" s="35"/>
      <c r="C187" s="36"/>
      <c r="D187" s="191" t="s">
        <v>161</v>
      </c>
      <c r="E187" s="36"/>
      <c r="F187" s="192" t="s">
        <v>324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161</v>
      </c>
      <c r="AU187" s="17" t="s">
        <v>80</v>
      </c>
    </row>
    <row r="188" spans="1:65" s="2" customFormat="1" ht="11.25">
      <c r="A188" s="34"/>
      <c r="B188" s="35"/>
      <c r="C188" s="36"/>
      <c r="D188" s="196" t="s">
        <v>163</v>
      </c>
      <c r="E188" s="36"/>
      <c r="F188" s="197" t="s">
        <v>325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163</v>
      </c>
      <c r="AU188" s="17" t="s">
        <v>80</v>
      </c>
    </row>
    <row r="189" spans="1:65" s="13" customFormat="1" ht="11.25">
      <c r="B189" s="198"/>
      <c r="C189" s="199"/>
      <c r="D189" s="191" t="s">
        <v>165</v>
      </c>
      <c r="E189" s="200" t="s">
        <v>19</v>
      </c>
      <c r="F189" s="201" t="s">
        <v>1534</v>
      </c>
      <c r="G189" s="199"/>
      <c r="H189" s="202">
        <v>23.32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165</v>
      </c>
      <c r="AU189" s="208" t="s">
        <v>80</v>
      </c>
      <c r="AV189" s="13" t="s">
        <v>80</v>
      </c>
      <c r="AW189" s="13" t="s">
        <v>33</v>
      </c>
      <c r="AX189" s="13" t="s">
        <v>71</v>
      </c>
      <c r="AY189" s="208" t="s">
        <v>152</v>
      </c>
    </row>
    <row r="190" spans="1:65" s="13" customFormat="1" ht="11.25">
      <c r="B190" s="198"/>
      <c r="C190" s="199"/>
      <c r="D190" s="191" t="s">
        <v>165</v>
      </c>
      <c r="E190" s="200" t="s">
        <v>19</v>
      </c>
      <c r="F190" s="201" t="s">
        <v>1535</v>
      </c>
      <c r="G190" s="199"/>
      <c r="H190" s="202">
        <v>2.64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165</v>
      </c>
      <c r="AU190" s="208" t="s">
        <v>80</v>
      </c>
      <c r="AV190" s="13" t="s">
        <v>80</v>
      </c>
      <c r="AW190" s="13" t="s">
        <v>33</v>
      </c>
      <c r="AX190" s="13" t="s">
        <v>71</v>
      </c>
      <c r="AY190" s="208" t="s">
        <v>152</v>
      </c>
    </row>
    <row r="191" spans="1:65" s="13" customFormat="1" ht="11.25">
      <c r="B191" s="198"/>
      <c r="C191" s="199"/>
      <c r="D191" s="191" t="s">
        <v>165</v>
      </c>
      <c r="E191" s="200" t="s">
        <v>19</v>
      </c>
      <c r="F191" s="201" t="s">
        <v>1536</v>
      </c>
      <c r="G191" s="199"/>
      <c r="H191" s="202">
        <v>1.8480000000000001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165</v>
      </c>
      <c r="AU191" s="208" t="s">
        <v>80</v>
      </c>
      <c r="AV191" s="13" t="s">
        <v>80</v>
      </c>
      <c r="AW191" s="13" t="s">
        <v>33</v>
      </c>
      <c r="AX191" s="13" t="s">
        <v>71</v>
      </c>
      <c r="AY191" s="208" t="s">
        <v>152</v>
      </c>
    </row>
    <row r="192" spans="1:65" s="13" customFormat="1" ht="11.25">
      <c r="B192" s="198"/>
      <c r="C192" s="199"/>
      <c r="D192" s="191" t="s">
        <v>165</v>
      </c>
      <c r="E192" s="200" t="s">
        <v>19</v>
      </c>
      <c r="F192" s="201" t="s">
        <v>1537</v>
      </c>
      <c r="G192" s="199"/>
      <c r="H192" s="202">
        <v>0.99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165</v>
      </c>
      <c r="AU192" s="208" t="s">
        <v>80</v>
      </c>
      <c r="AV192" s="13" t="s">
        <v>80</v>
      </c>
      <c r="AW192" s="13" t="s">
        <v>33</v>
      </c>
      <c r="AX192" s="13" t="s">
        <v>71</v>
      </c>
      <c r="AY192" s="208" t="s">
        <v>152</v>
      </c>
    </row>
    <row r="193" spans="1:65" s="13" customFormat="1" ht="11.25">
      <c r="B193" s="198"/>
      <c r="C193" s="199"/>
      <c r="D193" s="191" t="s">
        <v>165</v>
      </c>
      <c r="E193" s="200" t="s">
        <v>19</v>
      </c>
      <c r="F193" s="201" t="s">
        <v>1538</v>
      </c>
      <c r="G193" s="199"/>
      <c r="H193" s="202">
        <v>0.52800000000000002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165</v>
      </c>
      <c r="AU193" s="208" t="s">
        <v>80</v>
      </c>
      <c r="AV193" s="13" t="s">
        <v>80</v>
      </c>
      <c r="AW193" s="13" t="s">
        <v>33</v>
      </c>
      <c r="AX193" s="13" t="s">
        <v>71</v>
      </c>
      <c r="AY193" s="208" t="s">
        <v>152</v>
      </c>
    </row>
    <row r="194" spans="1:65" s="13" customFormat="1" ht="11.25">
      <c r="B194" s="198"/>
      <c r="C194" s="199"/>
      <c r="D194" s="191" t="s">
        <v>165</v>
      </c>
      <c r="E194" s="200" t="s">
        <v>19</v>
      </c>
      <c r="F194" s="201" t="s">
        <v>1539</v>
      </c>
      <c r="G194" s="199"/>
      <c r="H194" s="202">
        <v>3.96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165</v>
      </c>
      <c r="AU194" s="208" t="s">
        <v>80</v>
      </c>
      <c r="AV194" s="13" t="s">
        <v>80</v>
      </c>
      <c r="AW194" s="13" t="s">
        <v>33</v>
      </c>
      <c r="AX194" s="13" t="s">
        <v>71</v>
      </c>
      <c r="AY194" s="208" t="s">
        <v>152</v>
      </c>
    </row>
    <row r="195" spans="1:65" s="2" customFormat="1" ht="16.5" customHeight="1">
      <c r="A195" s="34"/>
      <c r="B195" s="35"/>
      <c r="C195" s="209" t="s">
        <v>287</v>
      </c>
      <c r="D195" s="209" t="s">
        <v>346</v>
      </c>
      <c r="E195" s="210" t="s">
        <v>1540</v>
      </c>
      <c r="F195" s="211" t="s">
        <v>1541</v>
      </c>
      <c r="G195" s="212" t="s">
        <v>308</v>
      </c>
      <c r="H195" s="213">
        <v>4.0860000000000003</v>
      </c>
      <c r="I195" s="214"/>
      <c r="J195" s="215">
        <f>ROUND(I195*H195,2)</f>
        <v>0</v>
      </c>
      <c r="K195" s="211" t="s">
        <v>158</v>
      </c>
      <c r="L195" s="216"/>
      <c r="M195" s="217" t="s">
        <v>19</v>
      </c>
      <c r="N195" s="218" t="s">
        <v>43</v>
      </c>
      <c r="O195" s="64"/>
      <c r="P195" s="187">
        <f>O195*H195</f>
        <v>0</v>
      </c>
      <c r="Q195" s="187">
        <v>1</v>
      </c>
      <c r="R195" s="187">
        <f>Q195*H195</f>
        <v>4.0860000000000003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213</v>
      </c>
      <c r="AT195" s="189" t="s">
        <v>346</v>
      </c>
      <c r="AU195" s="189" t="s">
        <v>80</v>
      </c>
      <c r="AY195" s="17" t="s">
        <v>152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159</v>
      </c>
      <c r="BM195" s="189" t="s">
        <v>1542</v>
      </c>
    </row>
    <row r="196" spans="1:65" s="2" customFormat="1" ht="11.25">
      <c r="A196" s="34"/>
      <c r="B196" s="35"/>
      <c r="C196" s="36"/>
      <c r="D196" s="191" t="s">
        <v>161</v>
      </c>
      <c r="E196" s="36"/>
      <c r="F196" s="192" t="s">
        <v>1541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161</v>
      </c>
      <c r="AU196" s="17" t="s">
        <v>80</v>
      </c>
    </row>
    <row r="197" spans="1:65" s="13" customFormat="1" ht="11.25">
      <c r="B197" s="198"/>
      <c r="C197" s="199"/>
      <c r="D197" s="191" t="s">
        <v>165</v>
      </c>
      <c r="E197" s="200" t="s">
        <v>19</v>
      </c>
      <c r="F197" s="201" t="s">
        <v>1543</v>
      </c>
      <c r="G197" s="199"/>
      <c r="H197" s="202">
        <v>3.1760000000000002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165</v>
      </c>
      <c r="AU197" s="208" t="s">
        <v>80</v>
      </c>
      <c r="AV197" s="13" t="s">
        <v>80</v>
      </c>
      <c r="AW197" s="13" t="s">
        <v>33</v>
      </c>
      <c r="AX197" s="13" t="s">
        <v>71</v>
      </c>
      <c r="AY197" s="208" t="s">
        <v>152</v>
      </c>
    </row>
    <row r="198" spans="1:65" s="13" customFormat="1" ht="11.25">
      <c r="B198" s="198"/>
      <c r="C198" s="199"/>
      <c r="D198" s="191" t="s">
        <v>165</v>
      </c>
      <c r="E198" s="200" t="s">
        <v>19</v>
      </c>
      <c r="F198" s="201" t="s">
        <v>1544</v>
      </c>
      <c r="G198" s="199"/>
      <c r="H198" s="202">
        <v>0.91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165</v>
      </c>
      <c r="AU198" s="208" t="s">
        <v>80</v>
      </c>
      <c r="AV198" s="13" t="s">
        <v>80</v>
      </c>
      <c r="AW198" s="13" t="s">
        <v>33</v>
      </c>
      <c r="AX198" s="13" t="s">
        <v>71</v>
      </c>
      <c r="AY198" s="208" t="s">
        <v>152</v>
      </c>
    </row>
    <row r="199" spans="1:65" s="2" customFormat="1" ht="16.5" customHeight="1">
      <c r="A199" s="34"/>
      <c r="B199" s="35"/>
      <c r="C199" s="178" t="s">
        <v>293</v>
      </c>
      <c r="D199" s="178" t="s">
        <v>154</v>
      </c>
      <c r="E199" s="179" t="s">
        <v>336</v>
      </c>
      <c r="F199" s="180" t="s">
        <v>337</v>
      </c>
      <c r="G199" s="181" t="s">
        <v>192</v>
      </c>
      <c r="H199" s="182">
        <v>64.284000000000006</v>
      </c>
      <c r="I199" s="183"/>
      <c r="J199" s="184">
        <f>ROUND(I199*H199,2)</f>
        <v>0</v>
      </c>
      <c r="K199" s="180" t="s">
        <v>158</v>
      </c>
      <c r="L199" s="39"/>
      <c r="M199" s="185" t="s">
        <v>19</v>
      </c>
      <c r="N199" s="186" t="s">
        <v>43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159</v>
      </c>
      <c r="AT199" s="189" t="s">
        <v>154</v>
      </c>
      <c r="AU199" s="189" t="s">
        <v>80</v>
      </c>
      <c r="AY199" s="17" t="s">
        <v>152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159</v>
      </c>
      <c r="BM199" s="189" t="s">
        <v>1545</v>
      </c>
    </row>
    <row r="200" spans="1:65" s="2" customFormat="1" ht="19.5">
      <c r="A200" s="34"/>
      <c r="B200" s="35"/>
      <c r="C200" s="36"/>
      <c r="D200" s="191" t="s">
        <v>161</v>
      </c>
      <c r="E200" s="36"/>
      <c r="F200" s="192" t="s">
        <v>339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161</v>
      </c>
      <c r="AU200" s="17" t="s">
        <v>80</v>
      </c>
    </row>
    <row r="201" spans="1:65" s="2" customFormat="1" ht="11.25">
      <c r="A201" s="34"/>
      <c r="B201" s="35"/>
      <c r="C201" s="36"/>
      <c r="D201" s="196" t="s">
        <v>163</v>
      </c>
      <c r="E201" s="36"/>
      <c r="F201" s="197" t="s">
        <v>340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80</v>
      </c>
    </row>
    <row r="202" spans="1:65" s="14" customFormat="1" ht="11.25">
      <c r="B202" s="224"/>
      <c r="C202" s="225"/>
      <c r="D202" s="191" t="s">
        <v>165</v>
      </c>
      <c r="E202" s="226" t="s">
        <v>19</v>
      </c>
      <c r="F202" s="227" t="s">
        <v>1470</v>
      </c>
      <c r="G202" s="225"/>
      <c r="H202" s="226" t="s">
        <v>19</v>
      </c>
      <c r="I202" s="228"/>
      <c r="J202" s="225"/>
      <c r="K202" s="225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165</v>
      </c>
      <c r="AU202" s="233" t="s">
        <v>80</v>
      </c>
      <c r="AV202" s="14" t="s">
        <v>78</v>
      </c>
      <c r="AW202" s="14" t="s">
        <v>33</v>
      </c>
      <c r="AX202" s="14" t="s">
        <v>71</v>
      </c>
      <c r="AY202" s="233" t="s">
        <v>152</v>
      </c>
    </row>
    <row r="203" spans="1:65" s="13" customFormat="1" ht="11.25">
      <c r="B203" s="198"/>
      <c r="C203" s="199"/>
      <c r="D203" s="191" t="s">
        <v>165</v>
      </c>
      <c r="E203" s="200" t="s">
        <v>19</v>
      </c>
      <c r="F203" s="201" t="s">
        <v>1546</v>
      </c>
      <c r="G203" s="199"/>
      <c r="H203" s="202">
        <v>42.85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165</v>
      </c>
      <c r="AU203" s="208" t="s">
        <v>80</v>
      </c>
      <c r="AV203" s="13" t="s">
        <v>80</v>
      </c>
      <c r="AW203" s="13" t="s">
        <v>33</v>
      </c>
      <c r="AX203" s="13" t="s">
        <v>71</v>
      </c>
      <c r="AY203" s="208" t="s">
        <v>152</v>
      </c>
    </row>
    <row r="204" spans="1:65" s="13" customFormat="1" ht="11.25">
      <c r="B204" s="198"/>
      <c r="C204" s="199"/>
      <c r="D204" s="191" t="s">
        <v>165</v>
      </c>
      <c r="E204" s="200" t="s">
        <v>19</v>
      </c>
      <c r="F204" s="201" t="s">
        <v>1547</v>
      </c>
      <c r="G204" s="199"/>
      <c r="H204" s="202">
        <v>18.309999999999999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165</v>
      </c>
      <c r="AU204" s="208" t="s">
        <v>80</v>
      </c>
      <c r="AV204" s="13" t="s">
        <v>80</v>
      </c>
      <c r="AW204" s="13" t="s">
        <v>33</v>
      </c>
      <c r="AX204" s="13" t="s">
        <v>71</v>
      </c>
      <c r="AY204" s="208" t="s">
        <v>152</v>
      </c>
    </row>
    <row r="205" spans="1:65" s="13" customFormat="1" ht="11.25">
      <c r="B205" s="198"/>
      <c r="C205" s="199"/>
      <c r="D205" s="191" t="s">
        <v>165</v>
      </c>
      <c r="E205" s="200" t="s">
        <v>19</v>
      </c>
      <c r="F205" s="201" t="s">
        <v>1548</v>
      </c>
      <c r="G205" s="199"/>
      <c r="H205" s="202">
        <v>3.1240000000000001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165</v>
      </c>
      <c r="AU205" s="208" t="s">
        <v>80</v>
      </c>
      <c r="AV205" s="13" t="s">
        <v>80</v>
      </c>
      <c r="AW205" s="13" t="s">
        <v>33</v>
      </c>
      <c r="AX205" s="13" t="s">
        <v>71</v>
      </c>
      <c r="AY205" s="208" t="s">
        <v>152</v>
      </c>
    </row>
    <row r="206" spans="1:65" s="2" customFormat="1" ht="16.5" customHeight="1">
      <c r="A206" s="34"/>
      <c r="B206" s="35"/>
      <c r="C206" s="209" t="s">
        <v>300</v>
      </c>
      <c r="D206" s="209" t="s">
        <v>346</v>
      </c>
      <c r="E206" s="210" t="s">
        <v>347</v>
      </c>
      <c r="F206" s="211" t="s">
        <v>348</v>
      </c>
      <c r="G206" s="212" t="s">
        <v>308</v>
      </c>
      <c r="H206" s="213">
        <v>108.455</v>
      </c>
      <c r="I206" s="214"/>
      <c r="J206" s="215">
        <f>ROUND(I206*H206,2)</f>
        <v>0</v>
      </c>
      <c r="K206" s="211" t="s">
        <v>158</v>
      </c>
      <c r="L206" s="216"/>
      <c r="M206" s="217" t="s">
        <v>19</v>
      </c>
      <c r="N206" s="218" t="s">
        <v>43</v>
      </c>
      <c r="O206" s="64"/>
      <c r="P206" s="187">
        <f>O206*H206</f>
        <v>0</v>
      </c>
      <c r="Q206" s="187">
        <v>1</v>
      </c>
      <c r="R206" s="187">
        <f>Q206*H206</f>
        <v>108.455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213</v>
      </c>
      <c r="AT206" s="189" t="s">
        <v>346</v>
      </c>
      <c r="AU206" s="189" t="s">
        <v>80</v>
      </c>
      <c r="AY206" s="17" t="s">
        <v>152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159</v>
      </c>
      <c r="BM206" s="189" t="s">
        <v>1549</v>
      </c>
    </row>
    <row r="207" spans="1:65" s="2" customFormat="1" ht="11.25">
      <c r="A207" s="34"/>
      <c r="B207" s="35"/>
      <c r="C207" s="36"/>
      <c r="D207" s="191" t="s">
        <v>161</v>
      </c>
      <c r="E207" s="36"/>
      <c r="F207" s="192" t="s">
        <v>348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161</v>
      </c>
      <c r="AU207" s="17" t="s">
        <v>80</v>
      </c>
    </row>
    <row r="208" spans="1:65" s="13" customFormat="1" ht="11.25">
      <c r="B208" s="198"/>
      <c r="C208" s="199"/>
      <c r="D208" s="191" t="s">
        <v>165</v>
      </c>
      <c r="E208" s="200" t="s">
        <v>19</v>
      </c>
      <c r="F208" s="201" t="s">
        <v>1550</v>
      </c>
      <c r="G208" s="199"/>
      <c r="H208" s="202">
        <v>108.455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165</v>
      </c>
      <c r="AU208" s="208" t="s">
        <v>80</v>
      </c>
      <c r="AV208" s="13" t="s">
        <v>80</v>
      </c>
      <c r="AW208" s="13" t="s">
        <v>33</v>
      </c>
      <c r="AX208" s="13" t="s">
        <v>78</v>
      </c>
      <c r="AY208" s="208" t="s">
        <v>152</v>
      </c>
    </row>
    <row r="209" spans="1:65" s="2" customFormat="1" ht="21.75" customHeight="1">
      <c r="A209" s="34"/>
      <c r="B209" s="35"/>
      <c r="C209" s="178" t="s">
        <v>7</v>
      </c>
      <c r="D209" s="178" t="s">
        <v>154</v>
      </c>
      <c r="E209" s="179" t="s">
        <v>1336</v>
      </c>
      <c r="F209" s="180" t="s">
        <v>1337</v>
      </c>
      <c r="G209" s="181" t="s">
        <v>183</v>
      </c>
      <c r="H209" s="182">
        <v>154.80000000000001</v>
      </c>
      <c r="I209" s="183"/>
      <c r="J209" s="184">
        <f>ROUND(I209*H209,2)</f>
        <v>0</v>
      </c>
      <c r="K209" s="180" t="s">
        <v>158</v>
      </c>
      <c r="L209" s="39"/>
      <c r="M209" s="185" t="s">
        <v>19</v>
      </c>
      <c r="N209" s="186" t="s">
        <v>43</v>
      </c>
      <c r="O209" s="64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159</v>
      </c>
      <c r="AT209" s="189" t="s">
        <v>154</v>
      </c>
      <c r="AU209" s="189" t="s">
        <v>80</v>
      </c>
      <c r="AY209" s="17" t="s">
        <v>152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80</v>
      </c>
      <c r="BK209" s="190">
        <f>ROUND(I209*H209,2)</f>
        <v>0</v>
      </c>
      <c r="BL209" s="17" t="s">
        <v>159</v>
      </c>
      <c r="BM209" s="189" t="s">
        <v>1551</v>
      </c>
    </row>
    <row r="210" spans="1:65" s="2" customFormat="1" ht="19.5">
      <c r="A210" s="34"/>
      <c r="B210" s="35"/>
      <c r="C210" s="36"/>
      <c r="D210" s="191" t="s">
        <v>161</v>
      </c>
      <c r="E210" s="36"/>
      <c r="F210" s="192" t="s">
        <v>1339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161</v>
      </c>
      <c r="AU210" s="17" t="s">
        <v>80</v>
      </c>
    </row>
    <row r="211" spans="1:65" s="2" customFormat="1" ht="11.25">
      <c r="A211" s="34"/>
      <c r="B211" s="35"/>
      <c r="C211" s="36"/>
      <c r="D211" s="196" t="s">
        <v>163</v>
      </c>
      <c r="E211" s="36"/>
      <c r="F211" s="197" t="s">
        <v>1340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163</v>
      </c>
      <c r="AU211" s="17" t="s">
        <v>80</v>
      </c>
    </row>
    <row r="212" spans="1:65" s="13" customFormat="1" ht="11.25">
      <c r="B212" s="198"/>
      <c r="C212" s="199"/>
      <c r="D212" s="191" t="s">
        <v>165</v>
      </c>
      <c r="E212" s="200" t="s">
        <v>19</v>
      </c>
      <c r="F212" s="201" t="s">
        <v>1501</v>
      </c>
      <c r="G212" s="199"/>
      <c r="H212" s="202">
        <v>154.80000000000001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165</v>
      </c>
      <c r="AU212" s="208" t="s">
        <v>80</v>
      </c>
      <c r="AV212" s="13" t="s">
        <v>80</v>
      </c>
      <c r="AW212" s="13" t="s">
        <v>33</v>
      </c>
      <c r="AX212" s="13" t="s">
        <v>78</v>
      </c>
      <c r="AY212" s="208" t="s">
        <v>152</v>
      </c>
    </row>
    <row r="213" spans="1:65" s="2" customFormat="1" ht="16.5" customHeight="1">
      <c r="A213" s="34"/>
      <c r="B213" s="35"/>
      <c r="C213" s="178" t="s">
        <v>313</v>
      </c>
      <c r="D213" s="178" t="s">
        <v>154</v>
      </c>
      <c r="E213" s="179" t="s">
        <v>358</v>
      </c>
      <c r="F213" s="180" t="s">
        <v>359</v>
      </c>
      <c r="G213" s="181" t="s">
        <v>183</v>
      </c>
      <c r="H213" s="182">
        <v>154.80000000000001</v>
      </c>
      <c r="I213" s="183"/>
      <c r="J213" s="184">
        <f>ROUND(I213*H213,2)</f>
        <v>0</v>
      </c>
      <c r="K213" s="180" t="s">
        <v>158</v>
      </c>
      <c r="L213" s="39"/>
      <c r="M213" s="185" t="s">
        <v>19</v>
      </c>
      <c r="N213" s="186" t="s">
        <v>43</v>
      </c>
      <c r="O213" s="64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159</v>
      </c>
      <c r="AT213" s="189" t="s">
        <v>154</v>
      </c>
      <c r="AU213" s="189" t="s">
        <v>80</v>
      </c>
      <c r="AY213" s="17" t="s">
        <v>152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80</v>
      </c>
      <c r="BK213" s="190">
        <f>ROUND(I213*H213,2)</f>
        <v>0</v>
      </c>
      <c r="BL213" s="17" t="s">
        <v>159</v>
      </c>
      <c r="BM213" s="189" t="s">
        <v>1552</v>
      </c>
    </row>
    <row r="214" spans="1:65" s="2" customFormat="1" ht="11.25">
      <c r="A214" s="34"/>
      <c r="B214" s="35"/>
      <c r="C214" s="36"/>
      <c r="D214" s="191" t="s">
        <v>161</v>
      </c>
      <c r="E214" s="36"/>
      <c r="F214" s="192" t="s">
        <v>361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161</v>
      </c>
      <c r="AU214" s="17" t="s">
        <v>80</v>
      </c>
    </row>
    <row r="215" spans="1:65" s="2" customFormat="1" ht="11.25">
      <c r="A215" s="34"/>
      <c r="B215" s="35"/>
      <c r="C215" s="36"/>
      <c r="D215" s="196" t="s">
        <v>163</v>
      </c>
      <c r="E215" s="36"/>
      <c r="F215" s="197" t="s">
        <v>362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80</v>
      </c>
    </row>
    <row r="216" spans="1:65" s="2" customFormat="1" ht="16.5" customHeight="1">
      <c r="A216" s="34"/>
      <c r="B216" s="35"/>
      <c r="C216" s="209" t="s">
        <v>320</v>
      </c>
      <c r="D216" s="209" t="s">
        <v>346</v>
      </c>
      <c r="E216" s="210" t="s">
        <v>364</v>
      </c>
      <c r="F216" s="211" t="s">
        <v>365</v>
      </c>
      <c r="G216" s="212" t="s">
        <v>366</v>
      </c>
      <c r="H216" s="213">
        <v>3.1890000000000001</v>
      </c>
      <c r="I216" s="214"/>
      <c r="J216" s="215">
        <f>ROUND(I216*H216,2)</f>
        <v>0</v>
      </c>
      <c r="K216" s="211" t="s">
        <v>158</v>
      </c>
      <c r="L216" s="216"/>
      <c r="M216" s="217" t="s">
        <v>19</v>
      </c>
      <c r="N216" s="218" t="s">
        <v>43</v>
      </c>
      <c r="O216" s="64"/>
      <c r="P216" s="187">
        <f>O216*H216</f>
        <v>0</v>
      </c>
      <c r="Q216" s="187">
        <v>1E-3</v>
      </c>
      <c r="R216" s="187">
        <f>Q216*H216</f>
        <v>3.189E-3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213</v>
      </c>
      <c r="AT216" s="189" t="s">
        <v>346</v>
      </c>
      <c r="AU216" s="189" t="s">
        <v>80</v>
      </c>
      <c r="AY216" s="17" t="s">
        <v>152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159</v>
      </c>
      <c r="BM216" s="189" t="s">
        <v>1553</v>
      </c>
    </row>
    <row r="217" spans="1:65" s="2" customFormat="1" ht="11.25">
      <c r="A217" s="34"/>
      <c r="B217" s="35"/>
      <c r="C217" s="36"/>
      <c r="D217" s="191" t="s">
        <v>161</v>
      </c>
      <c r="E217" s="36"/>
      <c r="F217" s="192" t="s">
        <v>365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161</v>
      </c>
      <c r="AU217" s="17" t="s">
        <v>80</v>
      </c>
    </row>
    <row r="218" spans="1:65" s="2" customFormat="1" ht="19.5">
      <c r="A218" s="34"/>
      <c r="B218" s="35"/>
      <c r="C218" s="36"/>
      <c r="D218" s="191" t="s">
        <v>368</v>
      </c>
      <c r="E218" s="36"/>
      <c r="F218" s="219" t="s">
        <v>369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368</v>
      </c>
      <c r="AU218" s="17" t="s">
        <v>80</v>
      </c>
    </row>
    <row r="219" spans="1:65" s="13" customFormat="1" ht="11.25">
      <c r="B219" s="198"/>
      <c r="C219" s="199"/>
      <c r="D219" s="191" t="s">
        <v>165</v>
      </c>
      <c r="E219" s="200" t="s">
        <v>19</v>
      </c>
      <c r="F219" s="201" t="s">
        <v>1554</v>
      </c>
      <c r="G219" s="199"/>
      <c r="H219" s="202">
        <v>3.1890000000000001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165</v>
      </c>
      <c r="AU219" s="208" t="s">
        <v>80</v>
      </c>
      <c r="AV219" s="13" t="s">
        <v>80</v>
      </c>
      <c r="AW219" s="13" t="s">
        <v>33</v>
      </c>
      <c r="AX219" s="13" t="s">
        <v>78</v>
      </c>
      <c r="AY219" s="208" t="s">
        <v>152</v>
      </c>
    </row>
    <row r="220" spans="1:65" s="12" customFormat="1" ht="22.9" customHeight="1">
      <c r="B220" s="162"/>
      <c r="C220" s="163"/>
      <c r="D220" s="164" t="s">
        <v>70</v>
      </c>
      <c r="E220" s="176" t="s">
        <v>159</v>
      </c>
      <c r="F220" s="176" t="s">
        <v>422</v>
      </c>
      <c r="G220" s="163"/>
      <c r="H220" s="163"/>
      <c r="I220" s="166"/>
      <c r="J220" s="177">
        <f>BK220</f>
        <v>0</v>
      </c>
      <c r="K220" s="163"/>
      <c r="L220" s="168"/>
      <c r="M220" s="169"/>
      <c r="N220" s="170"/>
      <c r="O220" s="170"/>
      <c r="P220" s="171">
        <f>SUM(P221:P227)</f>
        <v>0</v>
      </c>
      <c r="Q220" s="170"/>
      <c r="R220" s="171">
        <f>SUM(R221:R227)</f>
        <v>43.811031669999998</v>
      </c>
      <c r="S220" s="170"/>
      <c r="T220" s="172">
        <f>SUM(T221:T227)</f>
        <v>0</v>
      </c>
      <c r="AR220" s="173" t="s">
        <v>78</v>
      </c>
      <c r="AT220" s="174" t="s">
        <v>70</v>
      </c>
      <c r="AU220" s="174" t="s">
        <v>78</v>
      </c>
      <c r="AY220" s="173" t="s">
        <v>152</v>
      </c>
      <c r="BK220" s="175">
        <f>SUM(BK221:BK227)</f>
        <v>0</v>
      </c>
    </row>
    <row r="221" spans="1:65" s="2" customFormat="1" ht="16.5" customHeight="1">
      <c r="A221" s="34"/>
      <c r="B221" s="35"/>
      <c r="C221" s="178" t="s">
        <v>335</v>
      </c>
      <c r="D221" s="178" t="s">
        <v>154</v>
      </c>
      <c r="E221" s="179" t="s">
        <v>424</v>
      </c>
      <c r="F221" s="180" t="s">
        <v>425</v>
      </c>
      <c r="G221" s="181" t="s">
        <v>192</v>
      </c>
      <c r="H221" s="182">
        <v>23.170999999999999</v>
      </c>
      <c r="I221" s="183"/>
      <c r="J221" s="184">
        <f>ROUND(I221*H221,2)</f>
        <v>0</v>
      </c>
      <c r="K221" s="180" t="s">
        <v>158</v>
      </c>
      <c r="L221" s="39"/>
      <c r="M221" s="185" t="s">
        <v>19</v>
      </c>
      <c r="N221" s="186" t="s">
        <v>43</v>
      </c>
      <c r="O221" s="64"/>
      <c r="P221" s="187">
        <f>O221*H221</f>
        <v>0</v>
      </c>
      <c r="Q221" s="187">
        <v>1.8907700000000001</v>
      </c>
      <c r="R221" s="187">
        <f>Q221*H221</f>
        <v>43.811031669999998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159</v>
      </c>
      <c r="AT221" s="189" t="s">
        <v>154</v>
      </c>
      <c r="AU221" s="189" t="s">
        <v>80</v>
      </c>
      <c r="AY221" s="17" t="s">
        <v>152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80</v>
      </c>
      <c r="BK221" s="190">
        <f>ROUND(I221*H221,2)</f>
        <v>0</v>
      </c>
      <c r="BL221" s="17" t="s">
        <v>159</v>
      </c>
      <c r="BM221" s="189" t="s">
        <v>1555</v>
      </c>
    </row>
    <row r="222" spans="1:65" s="2" customFormat="1" ht="11.25">
      <c r="A222" s="34"/>
      <c r="B222" s="35"/>
      <c r="C222" s="36"/>
      <c r="D222" s="191" t="s">
        <v>161</v>
      </c>
      <c r="E222" s="36"/>
      <c r="F222" s="192" t="s">
        <v>427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161</v>
      </c>
      <c r="AU222" s="17" t="s">
        <v>80</v>
      </c>
    </row>
    <row r="223" spans="1:65" s="2" customFormat="1" ht="11.25">
      <c r="A223" s="34"/>
      <c r="B223" s="35"/>
      <c r="C223" s="36"/>
      <c r="D223" s="196" t="s">
        <v>163</v>
      </c>
      <c r="E223" s="36"/>
      <c r="F223" s="197" t="s">
        <v>428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80</v>
      </c>
    </row>
    <row r="224" spans="1:65" s="14" customFormat="1" ht="11.25">
      <c r="B224" s="224"/>
      <c r="C224" s="225"/>
      <c r="D224" s="191" t="s">
        <v>165</v>
      </c>
      <c r="E224" s="226" t="s">
        <v>19</v>
      </c>
      <c r="F224" s="227" t="s">
        <v>1470</v>
      </c>
      <c r="G224" s="225"/>
      <c r="H224" s="226" t="s">
        <v>19</v>
      </c>
      <c r="I224" s="228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165</v>
      </c>
      <c r="AU224" s="233" t="s">
        <v>80</v>
      </c>
      <c r="AV224" s="14" t="s">
        <v>78</v>
      </c>
      <c r="AW224" s="14" t="s">
        <v>33</v>
      </c>
      <c r="AX224" s="14" t="s">
        <v>71</v>
      </c>
      <c r="AY224" s="233" t="s">
        <v>152</v>
      </c>
    </row>
    <row r="225" spans="1:65" s="13" customFormat="1" ht="11.25">
      <c r="B225" s="198"/>
      <c r="C225" s="199"/>
      <c r="D225" s="191" t="s">
        <v>165</v>
      </c>
      <c r="E225" s="200" t="s">
        <v>19</v>
      </c>
      <c r="F225" s="201" t="s">
        <v>1556</v>
      </c>
      <c r="G225" s="199"/>
      <c r="H225" s="202">
        <v>15.48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165</v>
      </c>
      <c r="AU225" s="208" t="s">
        <v>80</v>
      </c>
      <c r="AV225" s="13" t="s">
        <v>80</v>
      </c>
      <c r="AW225" s="13" t="s">
        <v>33</v>
      </c>
      <c r="AX225" s="13" t="s">
        <v>71</v>
      </c>
      <c r="AY225" s="208" t="s">
        <v>152</v>
      </c>
    </row>
    <row r="226" spans="1:65" s="13" customFormat="1" ht="11.25">
      <c r="B226" s="198"/>
      <c r="C226" s="199"/>
      <c r="D226" s="191" t="s">
        <v>165</v>
      </c>
      <c r="E226" s="200" t="s">
        <v>19</v>
      </c>
      <c r="F226" s="201" t="s">
        <v>1557</v>
      </c>
      <c r="G226" s="199"/>
      <c r="H226" s="202">
        <v>6.91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165</v>
      </c>
      <c r="AU226" s="208" t="s">
        <v>80</v>
      </c>
      <c r="AV226" s="13" t="s">
        <v>80</v>
      </c>
      <c r="AW226" s="13" t="s">
        <v>33</v>
      </c>
      <c r="AX226" s="13" t="s">
        <v>71</v>
      </c>
      <c r="AY226" s="208" t="s">
        <v>152</v>
      </c>
    </row>
    <row r="227" spans="1:65" s="13" customFormat="1" ht="11.25">
      <c r="B227" s="198"/>
      <c r="C227" s="199"/>
      <c r="D227" s="191" t="s">
        <v>165</v>
      </c>
      <c r="E227" s="200" t="s">
        <v>19</v>
      </c>
      <c r="F227" s="201" t="s">
        <v>1558</v>
      </c>
      <c r="G227" s="199"/>
      <c r="H227" s="202">
        <v>0.78100000000000003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165</v>
      </c>
      <c r="AU227" s="208" t="s">
        <v>80</v>
      </c>
      <c r="AV227" s="13" t="s">
        <v>80</v>
      </c>
      <c r="AW227" s="13" t="s">
        <v>33</v>
      </c>
      <c r="AX227" s="13" t="s">
        <v>71</v>
      </c>
      <c r="AY227" s="208" t="s">
        <v>152</v>
      </c>
    </row>
    <row r="228" spans="1:65" s="12" customFormat="1" ht="22.9" customHeight="1">
      <c r="B228" s="162"/>
      <c r="C228" s="163"/>
      <c r="D228" s="164" t="s">
        <v>70</v>
      </c>
      <c r="E228" s="176" t="s">
        <v>189</v>
      </c>
      <c r="F228" s="176" t="s">
        <v>1108</v>
      </c>
      <c r="G228" s="163"/>
      <c r="H228" s="163"/>
      <c r="I228" s="166"/>
      <c r="J228" s="177">
        <f>BK228</f>
        <v>0</v>
      </c>
      <c r="K228" s="163"/>
      <c r="L228" s="168"/>
      <c r="M228" s="169"/>
      <c r="N228" s="170"/>
      <c r="O228" s="170"/>
      <c r="P228" s="171">
        <f>SUM(P229:P268)</f>
        <v>0</v>
      </c>
      <c r="Q228" s="170"/>
      <c r="R228" s="171">
        <f>SUM(R229:R268)</f>
        <v>91.2277354</v>
      </c>
      <c r="S228" s="170"/>
      <c r="T228" s="172">
        <f>SUM(T229:T268)</f>
        <v>0</v>
      </c>
      <c r="AR228" s="173" t="s">
        <v>78</v>
      </c>
      <c r="AT228" s="174" t="s">
        <v>70</v>
      </c>
      <c r="AU228" s="174" t="s">
        <v>78</v>
      </c>
      <c r="AY228" s="173" t="s">
        <v>152</v>
      </c>
      <c r="BK228" s="175">
        <f>SUM(BK229:BK268)</f>
        <v>0</v>
      </c>
    </row>
    <row r="229" spans="1:65" s="2" customFormat="1" ht="16.5" customHeight="1">
      <c r="A229" s="34"/>
      <c r="B229" s="35"/>
      <c r="C229" s="178" t="s">
        <v>345</v>
      </c>
      <c r="D229" s="178" t="s">
        <v>154</v>
      </c>
      <c r="E229" s="179" t="s">
        <v>1559</v>
      </c>
      <c r="F229" s="180" t="s">
        <v>1560</v>
      </c>
      <c r="G229" s="181" t="s">
        <v>183</v>
      </c>
      <c r="H229" s="182">
        <v>80.459999999999994</v>
      </c>
      <c r="I229" s="183"/>
      <c r="J229" s="184">
        <f>ROUND(I229*H229,2)</f>
        <v>0</v>
      </c>
      <c r="K229" s="180" t="s">
        <v>158</v>
      </c>
      <c r="L229" s="39"/>
      <c r="M229" s="185" t="s">
        <v>19</v>
      </c>
      <c r="N229" s="186" t="s">
        <v>43</v>
      </c>
      <c r="O229" s="64"/>
      <c r="P229" s="187">
        <f>O229*H229</f>
        <v>0</v>
      </c>
      <c r="Q229" s="187">
        <v>0.46</v>
      </c>
      <c r="R229" s="187">
        <f>Q229*H229</f>
        <v>37.011600000000001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159</v>
      </c>
      <c r="AT229" s="189" t="s">
        <v>154</v>
      </c>
      <c r="AU229" s="189" t="s">
        <v>80</v>
      </c>
      <c r="AY229" s="17" t="s">
        <v>152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80</v>
      </c>
      <c r="BK229" s="190">
        <f>ROUND(I229*H229,2)</f>
        <v>0</v>
      </c>
      <c r="BL229" s="17" t="s">
        <v>159</v>
      </c>
      <c r="BM229" s="189" t="s">
        <v>1561</v>
      </c>
    </row>
    <row r="230" spans="1:65" s="2" customFormat="1" ht="11.25">
      <c r="A230" s="34"/>
      <c r="B230" s="35"/>
      <c r="C230" s="36"/>
      <c r="D230" s="191" t="s">
        <v>161</v>
      </c>
      <c r="E230" s="36"/>
      <c r="F230" s="192" t="s">
        <v>1562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161</v>
      </c>
      <c r="AU230" s="17" t="s">
        <v>80</v>
      </c>
    </row>
    <row r="231" spans="1:65" s="2" customFormat="1" ht="11.25">
      <c r="A231" s="34"/>
      <c r="B231" s="35"/>
      <c r="C231" s="36"/>
      <c r="D231" s="196" t="s">
        <v>163</v>
      </c>
      <c r="E231" s="36"/>
      <c r="F231" s="197" t="s">
        <v>1563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163</v>
      </c>
      <c r="AU231" s="17" t="s">
        <v>80</v>
      </c>
    </row>
    <row r="232" spans="1:65" s="14" customFormat="1" ht="11.25">
      <c r="B232" s="224"/>
      <c r="C232" s="225"/>
      <c r="D232" s="191" t="s">
        <v>165</v>
      </c>
      <c r="E232" s="226" t="s">
        <v>19</v>
      </c>
      <c r="F232" s="227" t="s">
        <v>1470</v>
      </c>
      <c r="G232" s="225"/>
      <c r="H232" s="226" t="s">
        <v>19</v>
      </c>
      <c r="I232" s="228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AT232" s="233" t="s">
        <v>165</v>
      </c>
      <c r="AU232" s="233" t="s">
        <v>80</v>
      </c>
      <c r="AV232" s="14" t="s">
        <v>78</v>
      </c>
      <c r="AW232" s="14" t="s">
        <v>33</v>
      </c>
      <c r="AX232" s="14" t="s">
        <v>71</v>
      </c>
      <c r="AY232" s="233" t="s">
        <v>152</v>
      </c>
    </row>
    <row r="233" spans="1:65" s="13" customFormat="1" ht="11.25">
      <c r="B233" s="198"/>
      <c r="C233" s="199"/>
      <c r="D233" s="191" t="s">
        <v>165</v>
      </c>
      <c r="E233" s="200" t="s">
        <v>19</v>
      </c>
      <c r="F233" s="201" t="s">
        <v>1471</v>
      </c>
      <c r="G233" s="199"/>
      <c r="H233" s="202">
        <v>69.099999999999994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165</v>
      </c>
      <c r="AU233" s="208" t="s">
        <v>80</v>
      </c>
      <c r="AV233" s="13" t="s">
        <v>80</v>
      </c>
      <c r="AW233" s="13" t="s">
        <v>33</v>
      </c>
      <c r="AX233" s="13" t="s">
        <v>71</v>
      </c>
      <c r="AY233" s="208" t="s">
        <v>152</v>
      </c>
    </row>
    <row r="234" spans="1:65" s="13" customFormat="1" ht="11.25">
      <c r="B234" s="198"/>
      <c r="C234" s="199"/>
      <c r="D234" s="191" t="s">
        <v>165</v>
      </c>
      <c r="E234" s="200" t="s">
        <v>19</v>
      </c>
      <c r="F234" s="201" t="s">
        <v>1472</v>
      </c>
      <c r="G234" s="199"/>
      <c r="H234" s="202">
        <v>11.36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165</v>
      </c>
      <c r="AU234" s="208" t="s">
        <v>80</v>
      </c>
      <c r="AV234" s="13" t="s">
        <v>80</v>
      </c>
      <c r="AW234" s="13" t="s">
        <v>33</v>
      </c>
      <c r="AX234" s="13" t="s">
        <v>71</v>
      </c>
      <c r="AY234" s="208" t="s">
        <v>152</v>
      </c>
    </row>
    <row r="235" spans="1:65" s="2" customFormat="1" ht="16.5" customHeight="1">
      <c r="A235" s="34"/>
      <c r="B235" s="35"/>
      <c r="C235" s="178" t="s">
        <v>351</v>
      </c>
      <c r="D235" s="178" t="s">
        <v>154</v>
      </c>
      <c r="E235" s="179" t="s">
        <v>1564</v>
      </c>
      <c r="F235" s="180" t="s">
        <v>1565</v>
      </c>
      <c r="G235" s="181" t="s">
        <v>183</v>
      </c>
      <c r="H235" s="182">
        <v>87.56</v>
      </c>
      <c r="I235" s="183"/>
      <c r="J235" s="184">
        <f>ROUND(I235*H235,2)</f>
        <v>0</v>
      </c>
      <c r="K235" s="180" t="s">
        <v>158</v>
      </c>
      <c r="L235" s="39"/>
      <c r="M235" s="185" t="s">
        <v>19</v>
      </c>
      <c r="N235" s="186" t="s">
        <v>43</v>
      </c>
      <c r="O235" s="64"/>
      <c r="P235" s="187">
        <f>O235*H235</f>
        <v>0</v>
      </c>
      <c r="Q235" s="187">
        <v>0.18462999999999999</v>
      </c>
      <c r="R235" s="187">
        <f>Q235*H235</f>
        <v>16.166202800000001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159</v>
      </c>
      <c r="AT235" s="189" t="s">
        <v>154</v>
      </c>
      <c r="AU235" s="189" t="s">
        <v>80</v>
      </c>
      <c r="AY235" s="17" t="s">
        <v>152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80</v>
      </c>
      <c r="BK235" s="190">
        <f>ROUND(I235*H235,2)</f>
        <v>0</v>
      </c>
      <c r="BL235" s="17" t="s">
        <v>159</v>
      </c>
      <c r="BM235" s="189" t="s">
        <v>1566</v>
      </c>
    </row>
    <row r="236" spans="1:65" s="2" customFormat="1" ht="19.5">
      <c r="A236" s="34"/>
      <c r="B236" s="35"/>
      <c r="C236" s="36"/>
      <c r="D236" s="191" t="s">
        <v>161</v>
      </c>
      <c r="E236" s="36"/>
      <c r="F236" s="192" t="s">
        <v>1567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161</v>
      </c>
      <c r="AU236" s="17" t="s">
        <v>80</v>
      </c>
    </row>
    <row r="237" spans="1:65" s="2" customFormat="1" ht="11.25">
      <c r="A237" s="34"/>
      <c r="B237" s="35"/>
      <c r="C237" s="36"/>
      <c r="D237" s="196" t="s">
        <v>163</v>
      </c>
      <c r="E237" s="36"/>
      <c r="F237" s="197" t="s">
        <v>1568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80</v>
      </c>
    </row>
    <row r="238" spans="1:65" s="14" customFormat="1" ht="11.25">
      <c r="B238" s="224"/>
      <c r="C238" s="225"/>
      <c r="D238" s="191" t="s">
        <v>165</v>
      </c>
      <c r="E238" s="226" t="s">
        <v>19</v>
      </c>
      <c r="F238" s="227" t="s">
        <v>1470</v>
      </c>
      <c r="G238" s="225"/>
      <c r="H238" s="226" t="s">
        <v>19</v>
      </c>
      <c r="I238" s="228"/>
      <c r="J238" s="225"/>
      <c r="K238" s="225"/>
      <c r="L238" s="229"/>
      <c r="M238" s="230"/>
      <c r="N238" s="231"/>
      <c r="O238" s="231"/>
      <c r="P238" s="231"/>
      <c r="Q238" s="231"/>
      <c r="R238" s="231"/>
      <c r="S238" s="231"/>
      <c r="T238" s="232"/>
      <c r="AT238" s="233" t="s">
        <v>165</v>
      </c>
      <c r="AU238" s="233" t="s">
        <v>80</v>
      </c>
      <c r="AV238" s="14" t="s">
        <v>78</v>
      </c>
      <c r="AW238" s="14" t="s">
        <v>33</v>
      </c>
      <c r="AX238" s="14" t="s">
        <v>71</v>
      </c>
      <c r="AY238" s="233" t="s">
        <v>152</v>
      </c>
    </row>
    <row r="239" spans="1:65" s="13" customFormat="1" ht="11.25">
      <c r="B239" s="198"/>
      <c r="C239" s="199"/>
      <c r="D239" s="191" t="s">
        <v>165</v>
      </c>
      <c r="E239" s="200" t="s">
        <v>19</v>
      </c>
      <c r="F239" s="201" t="s">
        <v>1471</v>
      </c>
      <c r="G239" s="199"/>
      <c r="H239" s="202">
        <v>69.099999999999994</v>
      </c>
      <c r="I239" s="203"/>
      <c r="J239" s="199"/>
      <c r="K239" s="199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165</v>
      </c>
      <c r="AU239" s="208" t="s">
        <v>80</v>
      </c>
      <c r="AV239" s="13" t="s">
        <v>80</v>
      </c>
      <c r="AW239" s="13" t="s">
        <v>33</v>
      </c>
      <c r="AX239" s="13" t="s">
        <v>71</v>
      </c>
      <c r="AY239" s="208" t="s">
        <v>152</v>
      </c>
    </row>
    <row r="240" spans="1:65" s="13" customFormat="1" ht="11.25">
      <c r="B240" s="198"/>
      <c r="C240" s="199"/>
      <c r="D240" s="191" t="s">
        <v>165</v>
      </c>
      <c r="E240" s="200" t="s">
        <v>19</v>
      </c>
      <c r="F240" s="201" t="s">
        <v>1484</v>
      </c>
      <c r="G240" s="199"/>
      <c r="H240" s="202">
        <v>18.46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165</v>
      </c>
      <c r="AU240" s="208" t="s">
        <v>80</v>
      </c>
      <c r="AV240" s="13" t="s">
        <v>80</v>
      </c>
      <c r="AW240" s="13" t="s">
        <v>33</v>
      </c>
      <c r="AX240" s="13" t="s">
        <v>71</v>
      </c>
      <c r="AY240" s="208" t="s">
        <v>152</v>
      </c>
    </row>
    <row r="241" spans="1:65" s="2" customFormat="1" ht="16.5" customHeight="1">
      <c r="A241" s="34"/>
      <c r="B241" s="35"/>
      <c r="C241" s="178" t="s">
        <v>357</v>
      </c>
      <c r="D241" s="178" t="s">
        <v>154</v>
      </c>
      <c r="E241" s="179" t="s">
        <v>1569</v>
      </c>
      <c r="F241" s="180" t="s">
        <v>1570</v>
      </c>
      <c r="G241" s="181" t="s">
        <v>183</v>
      </c>
      <c r="H241" s="182">
        <v>84.01</v>
      </c>
      <c r="I241" s="183"/>
      <c r="J241" s="184">
        <f>ROUND(I241*H241,2)</f>
        <v>0</v>
      </c>
      <c r="K241" s="180" t="s">
        <v>158</v>
      </c>
      <c r="L241" s="39"/>
      <c r="M241" s="185" t="s">
        <v>19</v>
      </c>
      <c r="N241" s="186" t="s">
        <v>43</v>
      </c>
      <c r="O241" s="64"/>
      <c r="P241" s="187">
        <f>O241*H241</f>
        <v>0</v>
      </c>
      <c r="Q241" s="187">
        <v>0.33206000000000002</v>
      </c>
      <c r="R241" s="187">
        <f>Q241*H241</f>
        <v>27.896360600000005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159</v>
      </c>
      <c r="AT241" s="189" t="s">
        <v>154</v>
      </c>
      <c r="AU241" s="189" t="s">
        <v>80</v>
      </c>
      <c r="AY241" s="17" t="s">
        <v>152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80</v>
      </c>
      <c r="BK241" s="190">
        <f>ROUND(I241*H241,2)</f>
        <v>0</v>
      </c>
      <c r="BL241" s="17" t="s">
        <v>159</v>
      </c>
      <c r="BM241" s="189" t="s">
        <v>1571</v>
      </c>
    </row>
    <row r="242" spans="1:65" s="2" customFormat="1" ht="11.25">
      <c r="A242" s="34"/>
      <c r="B242" s="35"/>
      <c r="C242" s="36"/>
      <c r="D242" s="191" t="s">
        <v>161</v>
      </c>
      <c r="E242" s="36"/>
      <c r="F242" s="192" t="s">
        <v>1572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161</v>
      </c>
      <c r="AU242" s="17" t="s">
        <v>80</v>
      </c>
    </row>
    <row r="243" spans="1:65" s="2" customFormat="1" ht="11.25">
      <c r="A243" s="34"/>
      <c r="B243" s="35"/>
      <c r="C243" s="36"/>
      <c r="D243" s="196" t="s">
        <v>163</v>
      </c>
      <c r="E243" s="36"/>
      <c r="F243" s="197" t="s">
        <v>1573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80</v>
      </c>
    </row>
    <row r="244" spans="1:65" s="14" customFormat="1" ht="11.25">
      <c r="B244" s="224"/>
      <c r="C244" s="225"/>
      <c r="D244" s="191" t="s">
        <v>165</v>
      </c>
      <c r="E244" s="226" t="s">
        <v>19</v>
      </c>
      <c r="F244" s="227" t="s">
        <v>1470</v>
      </c>
      <c r="G244" s="225"/>
      <c r="H244" s="226" t="s">
        <v>19</v>
      </c>
      <c r="I244" s="228"/>
      <c r="J244" s="225"/>
      <c r="K244" s="225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165</v>
      </c>
      <c r="AU244" s="233" t="s">
        <v>80</v>
      </c>
      <c r="AV244" s="14" t="s">
        <v>78</v>
      </c>
      <c r="AW244" s="14" t="s">
        <v>33</v>
      </c>
      <c r="AX244" s="14" t="s">
        <v>71</v>
      </c>
      <c r="AY244" s="233" t="s">
        <v>152</v>
      </c>
    </row>
    <row r="245" spans="1:65" s="13" customFormat="1" ht="11.25">
      <c r="B245" s="198"/>
      <c r="C245" s="199"/>
      <c r="D245" s="191" t="s">
        <v>165</v>
      </c>
      <c r="E245" s="200" t="s">
        <v>19</v>
      </c>
      <c r="F245" s="201" t="s">
        <v>1471</v>
      </c>
      <c r="G245" s="199"/>
      <c r="H245" s="202">
        <v>69.099999999999994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165</v>
      </c>
      <c r="AU245" s="208" t="s">
        <v>80</v>
      </c>
      <c r="AV245" s="13" t="s">
        <v>80</v>
      </c>
      <c r="AW245" s="13" t="s">
        <v>33</v>
      </c>
      <c r="AX245" s="13" t="s">
        <v>71</v>
      </c>
      <c r="AY245" s="208" t="s">
        <v>152</v>
      </c>
    </row>
    <row r="246" spans="1:65" s="13" customFormat="1" ht="11.25">
      <c r="B246" s="198"/>
      <c r="C246" s="199"/>
      <c r="D246" s="191" t="s">
        <v>165</v>
      </c>
      <c r="E246" s="200" t="s">
        <v>19</v>
      </c>
      <c r="F246" s="201" t="s">
        <v>1478</v>
      </c>
      <c r="G246" s="199"/>
      <c r="H246" s="202">
        <v>14.91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165</v>
      </c>
      <c r="AU246" s="208" t="s">
        <v>80</v>
      </c>
      <c r="AV246" s="13" t="s">
        <v>80</v>
      </c>
      <c r="AW246" s="13" t="s">
        <v>33</v>
      </c>
      <c r="AX246" s="13" t="s">
        <v>71</v>
      </c>
      <c r="AY246" s="208" t="s">
        <v>152</v>
      </c>
    </row>
    <row r="247" spans="1:65" s="2" customFormat="1" ht="16.5" customHeight="1">
      <c r="A247" s="34"/>
      <c r="B247" s="35"/>
      <c r="C247" s="178" t="s">
        <v>363</v>
      </c>
      <c r="D247" s="178" t="s">
        <v>154</v>
      </c>
      <c r="E247" s="179" t="s">
        <v>1574</v>
      </c>
      <c r="F247" s="180" t="s">
        <v>1575</v>
      </c>
      <c r="G247" s="181" t="s">
        <v>183</v>
      </c>
      <c r="H247" s="182">
        <v>84.01</v>
      </c>
      <c r="I247" s="183"/>
      <c r="J247" s="184">
        <f>ROUND(I247*H247,2)</f>
        <v>0</v>
      </c>
      <c r="K247" s="180" t="s">
        <v>158</v>
      </c>
      <c r="L247" s="39"/>
      <c r="M247" s="185" t="s">
        <v>19</v>
      </c>
      <c r="N247" s="186" t="s">
        <v>43</v>
      </c>
      <c r="O247" s="64"/>
      <c r="P247" s="187">
        <f>O247*H247</f>
        <v>0</v>
      </c>
      <c r="Q247" s="187">
        <v>6.0099999999999997E-3</v>
      </c>
      <c r="R247" s="187">
        <f>Q247*H247</f>
        <v>0.50490009999999996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159</v>
      </c>
      <c r="AT247" s="189" t="s">
        <v>154</v>
      </c>
      <c r="AU247" s="189" t="s">
        <v>80</v>
      </c>
      <c r="AY247" s="17" t="s">
        <v>152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80</v>
      </c>
      <c r="BK247" s="190">
        <f>ROUND(I247*H247,2)</f>
        <v>0</v>
      </c>
      <c r="BL247" s="17" t="s">
        <v>159</v>
      </c>
      <c r="BM247" s="189" t="s">
        <v>1576</v>
      </c>
    </row>
    <row r="248" spans="1:65" s="2" customFormat="1" ht="11.25">
      <c r="A248" s="34"/>
      <c r="B248" s="35"/>
      <c r="C248" s="36"/>
      <c r="D248" s="191" t="s">
        <v>161</v>
      </c>
      <c r="E248" s="36"/>
      <c r="F248" s="192" t="s">
        <v>1577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161</v>
      </c>
      <c r="AU248" s="17" t="s">
        <v>80</v>
      </c>
    </row>
    <row r="249" spans="1:65" s="2" customFormat="1" ht="11.25">
      <c r="A249" s="34"/>
      <c r="B249" s="35"/>
      <c r="C249" s="36"/>
      <c r="D249" s="196" t="s">
        <v>163</v>
      </c>
      <c r="E249" s="36"/>
      <c r="F249" s="197" t="s">
        <v>1578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80</v>
      </c>
    </row>
    <row r="250" spans="1:65" s="14" customFormat="1" ht="11.25">
      <c r="B250" s="224"/>
      <c r="C250" s="225"/>
      <c r="D250" s="191" t="s">
        <v>165</v>
      </c>
      <c r="E250" s="226" t="s">
        <v>19</v>
      </c>
      <c r="F250" s="227" t="s">
        <v>1470</v>
      </c>
      <c r="G250" s="225"/>
      <c r="H250" s="226" t="s">
        <v>19</v>
      </c>
      <c r="I250" s="228"/>
      <c r="J250" s="225"/>
      <c r="K250" s="225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165</v>
      </c>
      <c r="AU250" s="233" t="s">
        <v>80</v>
      </c>
      <c r="AV250" s="14" t="s">
        <v>78</v>
      </c>
      <c r="AW250" s="14" t="s">
        <v>33</v>
      </c>
      <c r="AX250" s="14" t="s">
        <v>71</v>
      </c>
      <c r="AY250" s="233" t="s">
        <v>152</v>
      </c>
    </row>
    <row r="251" spans="1:65" s="13" customFormat="1" ht="11.25">
      <c r="B251" s="198"/>
      <c r="C251" s="199"/>
      <c r="D251" s="191" t="s">
        <v>165</v>
      </c>
      <c r="E251" s="200" t="s">
        <v>19</v>
      </c>
      <c r="F251" s="201" t="s">
        <v>1471</v>
      </c>
      <c r="G251" s="199"/>
      <c r="H251" s="202">
        <v>69.099999999999994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165</v>
      </c>
      <c r="AU251" s="208" t="s">
        <v>80</v>
      </c>
      <c r="AV251" s="13" t="s">
        <v>80</v>
      </c>
      <c r="AW251" s="13" t="s">
        <v>33</v>
      </c>
      <c r="AX251" s="13" t="s">
        <v>71</v>
      </c>
      <c r="AY251" s="208" t="s">
        <v>152</v>
      </c>
    </row>
    <row r="252" spans="1:65" s="13" customFormat="1" ht="11.25">
      <c r="B252" s="198"/>
      <c r="C252" s="199"/>
      <c r="D252" s="191" t="s">
        <v>165</v>
      </c>
      <c r="E252" s="200" t="s">
        <v>19</v>
      </c>
      <c r="F252" s="201" t="s">
        <v>1478</v>
      </c>
      <c r="G252" s="199"/>
      <c r="H252" s="202">
        <v>14.91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165</v>
      </c>
      <c r="AU252" s="208" t="s">
        <v>80</v>
      </c>
      <c r="AV252" s="13" t="s">
        <v>80</v>
      </c>
      <c r="AW252" s="13" t="s">
        <v>33</v>
      </c>
      <c r="AX252" s="13" t="s">
        <v>71</v>
      </c>
      <c r="AY252" s="208" t="s">
        <v>152</v>
      </c>
    </row>
    <row r="253" spans="1:65" s="2" customFormat="1" ht="16.5" customHeight="1">
      <c r="A253" s="34"/>
      <c r="B253" s="35"/>
      <c r="C253" s="178" t="s">
        <v>372</v>
      </c>
      <c r="D253" s="178" t="s">
        <v>154</v>
      </c>
      <c r="E253" s="179" t="s">
        <v>1579</v>
      </c>
      <c r="F253" s="180" t="s">
        <v>1580</v>
      </c>
      <c r="G253" s="181" t="s">
        <v>183</v>
      </c>
      <c r="H253" s="182">
        <v>87.56</v>
      </c>
      <c r="I253" s="183"/>
      <c r="J253" s="184">
        <f>ROUND(I253*H253,2)</f>
        <v>0</v>
      </c>
      <c r="K253" s="180" t="s">
        <v>158</v>
      </c>
      <c r="L253" s="39"/>
      <c r="M253" s="185" t="s">
        <v>19</v>
      </c>
      <c r="N253" s="186" t="s">
        <v>43</v>
      </c>
      <c r="O253" s="64"/>
      <c r="P253" s="187">
        <f>O253*H253</f>
        <v>0</v>
      </c>
      <c r="Q253" s="187">
        <v>3.1E-4</v>
      </c>
      <c r="R253" s="187">
        <f>Q253*H253</f>
        <v>2.71436E-2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159</v>
      </c>
      <c r="AT253" s="189" t="s">
        <v>154</v>
      </c>
      <c r="AU253" s="189" t="s">
        <v>80</v>
      </c>
      <c r="AY253" s="17" t="s">
        <v>152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80</v>
      </c>
      <c r="BK253" s="190">
        <f>ROUND(I253*H253,2)</f>
        <v>0</v>
      </c>
      <c r="BL253" s="17" t="s">
        <v>159</v>
      </c>
      <c r="BM253" s="189" t="s">
        <v>1581</v>
      </c>
    </row>
    <row r="254" spans="1:65" s="2" customFormat="1" ht="11.25">
      <c r="A254" s="34"/>
      <c r="B254" s="35"/>
      <c r="C254" s="36"/>
      <c r="D254" s="191" t="s">
        <v>161</v>
      </c>
      <c r="E254" s="36"/>
      <c r="F254" s="192" t="s">
        <v>1582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161</v>
      </c>
      <c r="AU254" s="17" t="s">
        <v>80</v>
      </c>
    </row>
    <row r="255" spans="1:65" s="2" customFormat="1" ht="11.25">
      <c r="A255" s="34"/>
      <c r="B255" s="35"/>
      <c r="C255" s="36"/>
      <c r="D255" s="196" t="s">
        <v>163</v>
      </c>
      <c r="E255" s="36"/>
      <c r="F255" s="197" t="s">
        <v>1583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163</v>
      </c>
      <c r="AU255" s="17" t="s">
        <v>80</v>
      </c>
    </row>
    <row r="256" spans="1:65" s="14" customFormat="1" ht="11.25">
      <c r="B256" s="224"/>
      <c r="C256" s="225"/>
      <c r="D256" s="191" t="s">
        <v>165</v>
      </c>
      <c r="E256" s="226" t="s">
        <v>19</v>
      </c>
      <c r="F256" s="227" t="s">
        <v>1470</v>
      </c>
      <c r="G256" s="225"/>
      <c r="H256" s="226" t="s">
        <v>19</v>
      </c>
      <c r="I256" s="228"/>
      <c r="J256" s="225"/>
      <c r="K256" s="225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165</v>
      </c>
      <c r="AU256" s="233" t="s">
        <v>80</v>
      </c>
      <c r="AV256" s="14" t="s">
        <v>78</v>
      </c>
      <c r="AW256" s="14" t="s">
        <v>33</v>
      </c>
      <c r="AX256" s="14" t="s">
        <v>71</v>
      </c>
      <c r="AY256" s="233" t="s">
        <v>152</v>
      </c>
    </row>
    <row r="257" spans="1:65" s="13" customFormat="1" ht="11.25">
      <c r="B257" s="198"/>
      <c r="C257" s="199"/>
      <c r="D257" s="191" t="s">
        <v>165</v>
      </c>
      <c r="E257" s="200" t="s">
        <v>19</v>
      </c>
      <c r="F257" s="201" t="s">
        <v>1471</v>
      </c>
      <c r="G257" s="199"/>
      <c r="H257" s="202">
        <v>69.099999999999994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165</v>
      </c>
      <c r="AU257" s="208" t="s">
        <v>80</v>
      </c>
      <c r="AV257" s="13" t="s">
        <v>80</v>
      </c>
      <c r="AW257" s="13" t="s">
        <v>33</v>
      </c>
      <c r="AX257" s="13" t="s">
        <v>71</v>
      </c>
      <c r="AY257" s="208" t="s">
        <v>152</v>
      </c>
    </row>
    <row r="258" spans="1:65" s="13" customFormat="1" ht="11.25">
      <c r="B258" s="198"/>
      <c r="C258" s="199"/>
      <c r="D258" s="191" t="s">
        <v>165</v>
      </c>
      <c r="E258" s="200" t="s">
        <v>19</v>
      </c>
      <c r="F258" s="201" t="s">
        <v>1484</v>
      </c>
      <c r="G258" s="199"/>
      <c r="H258" s="202">
        <v>18.46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165</v>
      </c>
      <c r="AU258" s="208" t="s">
        <v>80</v>
      </c>
      <c r="AV258" s="13" t="s">
        <v>80</v>
      </c>
      <c r="AW258" s="13" t="s">
        <v>33</v>
      </c>
      <c r="AX258" s="13" t="s">
        <v>71</v>
      </c>
      <c r="AY258" s="208" t="s">
        <v>152</v>
      </c>
    </row>
    <row r="259" spans="1:65" s="2" customFormat="1" ht="21.75" customHeight="1">
      <c r="A259" s="34"/>
      <c r="B259" s="35"/>
      <c r="C259" s="178" t="s">
        <v>379</v>
      </c>
      <c r="D259" s="178" t="s">
        <v>154</v>
      </c>
      <c r="E259" s="179" t="s">
        <v>1584</v>
      </c>
      <c r="F259" s="180" t="s">
        <v>1585</v>
      </c>
      <c r="G259" s="181" t="s">
        <v>183</v>
      </c>
      <c r="H259" s="182">
        <v>91.11</v>
      </c>
      <c r="I259" s="183"/>
      <c r="J259" s="184">
        <f>ROUND(I259*H259,2)</f>
        <v>0</v>
      </c>
      <c r="K259" s="180" t="s">
        <v>158</v>
      </c>
      <c r="L259" s="39"/>
      <c r="M259" s="185" t="s">
        <v>19</v>
      </c>
      <c r="N259" s="186" t="s">
        <v>43</v>
      </c>
      <c r="O259" s="64"/>
      <c r="P259" s="187">
        <f>O259*H259</f>
        <v>0</v>
      </c>
      <c r="Q259" s="187">
        <v>0.10373</v>
      </c>
      <c r="R259" s="187">
        <f>Q259*H259</f>
        <v>9.4508402999999994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159</v>
      </c>
      <c r="AT259" s="189" t="s">
        <v>154</v>
      </c>
      <c r="AU259" s="189" t="s">
        <v>80</v>
      </c>
      <c r="AY259" s="17" t="s">
        <v>152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80</v>
      </c>
      <c r="BK259" s="190">
        <f>ROUND(I259*H259,2)</f>
        <v>0</v>
      </c>
      <c r="BL259" s="17" t="s">
        <v>159</v>
      </c>
      <c r="BM259" s="189" t="s">
        <v>1586</v>
      </c>
    </row>
    <row r="260" spans="1:65" s="2" customFormat="1" ht="19.5">
      <c r="A260" s="34"/>
      <c r="B260" s="35"/>
      <c r="C260" s="36"/>
      <c r="D260" s="191" t="s">
        <v>161</v>
      </c>
      <c r="E260" s="36"/>
      <c r="F260" s="192" t="s">
        <v>1587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80</v>
      </c>
    </row>
    <row r="261" spans="1:65" s="2" customFormat="1" ht="11.25">
      <c r="A261" s="34"/>
      <c r="B261" s="35"/>
      <c r="C261" s="36"/>
      <c r="D261" s="196" t="s">
        <v>163</v>
      </c>
      <c r="E261" s="36"/>
      <c r="F261" s="197" t="s">
        <v>1588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163</v>
      </c>
      <c r="AU261" s="17" t="s">
        <v>80</v>
      </c>
    </row>
    <row r="262" spans="1:65" s="14" customFormat="1" ht="11.25">
      <c r="B262" s="224"/>
      <c r="C262" s="225"/>
      <c r="D262" s="191" t="s">
        <v>165</v>
      </c>
      <c r="E262" s="226" t="s">
        <v>19</v>
      </c>
      <c r="F262" s="227" t="s">
        <v>1470</v>
      </c>
      <c r="G262" s="225"/>
      <c r="H262" s="226" t="s">
        <v>19</v>
      </c>
      <c r="I262" s="228"/>
      <c r="J262" s="225"/>
      <c r="K262" s="225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165</v>
      </c>
      <c r="AU262" s="233" t="s">
        <v>80</v>
      </c>
      <c r="AV262" s="14" t="s">
        <v>78</v>
      </c>
      <c r="AW262" s="14" t="s">
        <v>33</v>
      </c>
      <c r="AX262" s="14" t="s">
        <v>71</v>
      </c>
      <c r="AY262" s="233" t="s">
        <v>152</v>
      </c>
    </row>
    <row r="263" spans="1:65" s="13" customFormat="1" ht="11.25">
      <c r="B263" s="198"/>
      <c r="C263" s="199"/>
      <c r="D263" s="191" t="s">
        <v>165</v>
      </c>
      <c r="E263" s="200" t="s">
        <v>19</v>
      </c>
      <c r="F263" s="201" t="s">
        <v>1471</v>
      </c>
      <c r="G263" s="199"/>
      <c r="H263" s="202">
        <v>69.099999999999994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165</v>
      </c>
      <c r="AU263" s="208" t="s">
        <v>80</v>
      </c>
      <c r="AV263" s="13" t="s">
        <v>80</v>
      </c>
      <c r="AW263" s="13" t="s">
        <v>33</v>
      </c>
      <c r="AX263" s="13" t="s">
        <v>71</v>
      </c>
      <c r="AY263" s="208" t="s">
        <v>152</v>
      </c>
    </row>
    <row r="264" spans="1:65" s="13" customFormat="1" ht="11.25">
      <c r="B264" s="198"/>
      <c r="C264" s="199"/>
      <c r="D264" s="191" t="s">
        <v>165</v>
      </c>
      <c r="E264" s="200" t="s">
        <v>19</v>
      </c>
      <c r="F264" s="201" t="s">
        <v>1490</v>
      </c>
      <c r="G264" s="199"/>
      <c r="H264" s="202">
        <v>22.01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165</v>
      </c>
      <c r="AU264" s="208" t="s">
        <v>80</v>
      </c>
      <c r="AV264" s="13" t="s">
        <v>80</v>
      </c>
      <c r="AW264" s="13" t="s">
        <v>33</v>
      </c>
      <c r="AX264" s="13" t="s">
        <v>71</v>
      </c>
      <c r="AY264" s="208" t="s">
        <v>152</v>
      </c>
    </row>
    <row r="265" spans="1:65" s="2" customFormat="1" ht="21.75" customHeight="1">
      <c r="A265" s="34"/>
      <c r="B265" s="35"/>
      <c r="C265" s="178" t="s">
        <v>386</v>
      </c>
      <c r="D265" s="178" t="s">
        <v>154</v>
      </c>
      <c r="E265" s="179" t="s">
        <v>1589</v>
      </c>
      <c r="F265" s="180" t="s">
        <v>1590</v>
      </c>
      <c r="G265" s="181" t="s">
        <v>157</v>
      </c>
      <c r="H265" s="182">
        <v>76.2</v>
      </c>
      <c r="I265" s="183"/>
      <c r="J265" s="184">
        <f>ROUND(I265*H265,2)</f>
        <v>0</v>
      </c>
      <c r="K265" s="180" t="s">
        <v>158</v>
      </c>
      <c r="L265" s="39"/>
      <c r="M265" s="185" t="s">
        <v>19</v>
      </c>
      <c r="N265" s="186" t="s">
        <v>43</v>
      </c>
      <c r="O265" s="64"/>
      <c r="P265" s="187">
        <f>O265*H265</f>
        <v>0</v>
      </c>
      <c r="Q265" s="187">
        <v>2.2399999999999998E-3</v>
      </c>
      <c r="R265" s="187">
        <f>Q265*H265</f>
        <v>0.17068799999999998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159</v>
      </c>
      <c r="AT265" s="189" t="s">
        <v>154</v>
      </c>
      <c r="AU265" s="189" t="s">
        <v>80</v>
      </c>
      <c r="AY265" s="17" t="s">
        <v>152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80</v>
      </c>
      <c r="BK265" s="190">
        <f>ROUND(I265*H265,2)</f>
        <v>0</v>
      </c>
      <c r="BL265" s="17" t="s">
        <v>159</v>
      </c>
      <c r="BM265" s="189" t="s">
        <v>1591</v>
      </c>
    </row>
    <row r="266" spans="1:65" s="2" customFormat="1" ht="11.25">
      <c r="A266" s="34"/>
      <c r="B266" s="35"/>
      <c r="C266" s="36"/>
      <c r="D266" s="191" t="s">
        <v>161</v>
      </c>
      <c r="E266" s="36"/>
      <c r="F266" s="192" t="s">
        <v>1592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161</v>
      </c>
      <c r="AU266" s="17" t="s">
        <v>80</v>
      </c>
    </row>
    <row r="267" spans="1:65" s="2" customFormat="1" ht="11.25">
      <c r="A267" s="34"/>
      <c r="B267" s="35"/>
      <c r="C267" s="36"/>
      <c r="D267" s="196" t="s">
        <v>163</v>
      </c>
      <c r="E267" s="36"/>
      <c r="F267" s="197" t="s">
        <v>1593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163</v>
      </c>
      <c r="AU267" s="17" t="s">
        <v>80</v>
      </c>
    </row>
    <row r="268" spans="1:65" s="13" customFormat="1" ht="11.25">
      <c r="B268" s="198"/>
      <c r="C268" s="199"/>
      <c r="D268" s="191" t="s">
        <v>165</v>
      </c>
      <c r="E268" s="200" t="s">
        <v>19</v>
      </c>
      <c r="F268" s="201" t="s">
        <v>1594</v>
      </c>
      <c r="G268" s="199"/>
      <c r="H268" s="202">
        <v>76.2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165</v>
      </c>
      <c r="AU268" s="208" t="s">
        <v>80</v>
      </c>
      <c r="AV268" s="13" t="s">
        <v>80</v>
      </c>
      <c r="AW268" s="13" t="s">
        <v>33</v>
      </c>
      <c r="AX268" s="13" t="s">
        <v>78</v>
      </c>
      <c r="AY268" s="208" t="s">
        <v>152</v>
      </c>
    </row>
    <row r="269" spans="1:65" s="12" customFormat="1" ht="22.9" customHeight="1">
      <c r="B269" s="162"/>
      <c r="C269" s="163"/>
      <c r="D269" s="164" t="s">
        <v>70</v>
      </c>
      <c r="E269" s="176" t="s">
        <v>213</v>
      </c>
      <c r="F269" s="176" t="s">
        <v>455</v>
      </c>
      <c r="G269" s="163"/>
      <c r="H269" s="163"/>
      <c r="I269" s="166"/>
      <c r="J269" s="177">
        <f>BK269</f>
        <v>0</v>
      </c>
      <c r="K269" s="163"/>
      <c r="L269" s="168"/>
      <c r="M269" s="169"/>
      <c r="N269" s="170"/>
      <c r="O269" s="170"/>
      <c r="P269" s="171">
        <f>SUM(P270:P306)</f>
        <v>0</v>
      </c>
      <c r="Q269" s="170"/>
      <c r="R269" s="171">
        <f>SUM(R270:R306)</f>
        <v>0.32386499999999996</v>
      </c>
      <c r="S269" s="170"/>
      <c r="T269" s="172">
        <f>SUM(T270:T306)</f>
        <v>0</v>
      </c>
      <c r="AR269" s="173" t="s">
        <v>78</v>
      </c>
      <c r="AT269" s="174" t="s">
        <v>70</v>
      </c>
      <c r="AU269" s="174" t="s">
        <v>78</v>
      </c>
      <c r="AY269" s="173" t="s">
        <v>152</v>
      </c>
      <c r="BK269" s="175">
        <f>SUM(BK270:BK306)</f>
        <v>0</v>
      </c>
    </row>
    <row r="270" spans="1:65" s="2" customFormat="1" ht="16.5" customHeight="1">
      <c r="A270" s="34"/>
      <c r="B270" s="35"/>
      <c r="C270" s="178" t="s">
        <v>392</v>
      </c>
      <c r="D270" s="178" t="s">
        <v>154</v>
      </c>
      <c r="E270" s="179" t="s">
        <v>1367</v>
      </c>
      <c r="F270" s="180" t="s">
        <v>1368</v>
      </c>
      <c r="G270" s="181" t="s">
        <v>157</v>
      </c>
      <c r="H270" s="182">
        <v>231</v>
      </c>
      <c r="I270" s="183"/>
      <c r="J270" s="184">
        <f>ROUND(I270*H270,2)</f>
        <v>0</v>
      </c>
      <c r="K270" s="180" t="s">
        <v>158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159</v>
      </c>
      <c r="AT270" s="189" t="s">
        <v>154</v>
      </c>
      <c r="AU270" s="189" t="s">
        <v>80</v>
      </c>
      <c r="AY270" s="17" t="s">
        <v>152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80</v>
      </c>
      <c r="BK270" s="190">
        <f>ROUND(I270*H270,2)</f>
        <v>0</v>
      </c>
      <c r="BL270" s="17" t="s">
        <v>159</v>
      </c>
      <c r="BM270" s="189" t="s">
        <v>1595</v>
      </c>
    </row>
    <row r="271" spans="1:65" s="2" customFormat="1" ht="11.25">
      <c r="A271" s="34"/>
      <c r="B271" s="35"/>
      <c r="C271" s="36"/>
      <c r="D271" s="191" t="s">
        <v>161</v>
      </c>
      <c r="E271" s="36"/>
      <c r="F271" s="192" t="s">
        <v>1370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161</v>
      </c>
      <c r="AU271" s="17" t="s">
        <v>80</v>
      </c>
    </row>
    <row r="272" spans="1:65" s="2" customFormat="1" ht="11.25">
      <c r="A272" s="34"/>
      <c r="B272" s="35"/>
      <c r="C272" s="36"/>
      <c r="D272" s="196" t="s">
        <v>163</v>
      </c>
      <c r="E272" s="36"/>
      <c r="F272" s="197" t="s">
        <v>1371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163</v>
      </c>
      <c r="AU272" s="17" t="s">
        <v>80</v>
      </c>
    </row>
    <row r="273" spans="1:65" s="13" customFormat="1" ht="11.25">
      <c r="B273" s="198"/>
      <c r="C273" s="199"/>
      <c r="D273" s="191" t="s">
        <v>165</v>
      </c>
      <c r="E273" s="200" t="s">
        <v>19</v>
      </c>
      <c r="F273" s="201" t="s">
        <v>1596</v>
      </c>
      <c r="G273" s="199"/>
      <c r="H273" s="202">
        <v>231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165</v>
      </c>
      <c r="AU273" s="208" t="s">
        <v>80</v>
      </c>
      <c r="AV273" s="13" t="s">
        <v>80</v>
      </c>
      <c r="AW273" s="13" t="s">
        <v>33</v>
      </c>
      <c r="AX273" s="13" t="s">
        <v>78</v>
      </c>
      <c r="AY273" s="208" t="s">
        <v>152</v>
      </c>
    </row>
    <row r="274" spans="1:65" s="2" customFormat="1" ht="16.5" customHeight="1">
      <c r="A274" s="34"/>
      <c r="B274" s="35"/>
      <c r="C274" s="209" t="s">
        <v>400</v>
      </c>
      <c r="D274" s="209" t="s">
        <v>346</v>
      </c>
      <c r="E274" s="210" t="s">
        <v>1375</v>
      </c>
      <c r="F274" s="211" t="s">
        <v>1376</v>
      </c>
      <c r="G274" s="212" t="s">
        <v>157</v>
      </c>
      <c r="H274" s="213">
        <v>234.465</v>
      </c>
      <c r="I274" s="214"/>
      <c r="J274" s="215">
        <f>ROUND(I274*H274,2)</f>
        <v>0</v>
      </c>
      <c r="K274" s="211" t="s">
        <v>158</v>
      </c>
      <c r="L274" s="216"/>
      <c r="M274" s="217" t="s">
        <v>19</v>
      </c>
      <c r="N274" s="218" t="s">
        <v>43</v>
      </c>
      <c r="O274" s="64"/>
      <c r="P274" s="187">
        <f>O274*H274</f>
        <v>0</v>
      </c>
      <c r="Q274" s="187">
        <v>1E-3</v>
      </c>
      <c r="R274" s="187">
        <f>Q274*H274</f>
        <v>0.23446500000000001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213</v>
      </c>
      <c r="AT274" s="189" t="s">
        <v>346</v>
      </c>
      <c r="AU274" s="189" t="s">
        <v>80</v>
      </c>
      <c r="AY274" s="17" t="s">
        <v>152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80</v>
      </c>
      <c r="BK274" s="190">
        <f>ROUND(I274*H274,2)</f>
        <v>0</v>
      </c>
      <c r="BL274" s="17" t="s">
        <v>159</v>
      </c>
      <c r="BM274" s="189" t="s">
        <v>1597</v>
      </c>
    </row>
    <row r="275" spans="1:65" s="2" customFormat="1" ht="11.25">
      <c r="A275" s="34"/>
      <c r="B275" s="35"/>
      <c r="C275" s="36"/>
      <c r="D275" s="191" t="s">
        <v>161</v>
      </c>
      <c r="E275" s="36"/>
      <c r="F275" s="192" t="s">
        <v>1376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161</v>
      </c>
      <c r="AU275" s="17" t="s">
        <v>80</v>
      </c>
    </row>
    <row r="276" spans="1:65" s="2" customFormat="1" ht="19.5">
      <c r="A276" s="34"/>
      <c r="B276" s="35"/>
      <c r="C276" s="36"/>
      <c r="D276" s="191" t="s">
        <v>368</v>
      </c>
      <c r="E276" s="36"/>
      <c r="F276" s="219" t="s">
        <v>1378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368</v>
      </c>
      <c r="AU276" s="17" t="s">
        <v>80</v>
      </c>
    </row>
    <row r="277" spans="1:65" s="13" customFormat="1" ht="11.25">
      <c r="B277" s="198"/>
      <c r="C277" s="199"/>
      <c r="D277" s="191" t="s">
        <v>165</v>
      </c>
      <c r="E277" s="200" t="s">
        <v>19</v>
      </c>
      <c r="F277" s="201" t="s">
        <v>1598</v>
      </c>
      <c r="G277" s="199"/>
      <c r="H277" s="202">
        <v>234.465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165</v>
      </c>
      <c r="AU277" s="208" t="s">
        <v>80</v>
      </c>
      <c r="AV277" s="13" t="s">
        <v>80</v>
      </c>
      <c r="AW277" s="13" t="s">
        <v>33</v>
      </c>
      <c r="AX277" s="13" t="s">
        <v>78</v>
      </c>
      <c r="AY277" s="208" t="s">
        <v>152</v>
      </c>
    </row>
    <row r="278" spans="1:65" s="2" customFormat="1" ht="16.5" customHeight="1">
      <c r="A278" s="34"/>
      <c r="B278" s="35"/>
      <c r="C278" s="178" t="s">
        <v>408</v>
      </c>
      <c r="D278" s="178" t="s">
        <v>154</v>
      </c>
      <c r="E278" s="179" t="s">
        <v>1380</v>
      </c>
      <c r="F278" s="180" t="s">
        <v>1381</v>
      </c>
      <c r="G278" s="181" t="s">
        <v>474</v>
      </c>
      <c r="H278" s="182">
        <v>2</v>
      </c>
      <c r="I278" s="183"/>
      <c r="J278" s="184">
        <f>ROUND(I278*H278,2)</f>
        <v>0</v>
      </c>
      <c r="K278" s="180" t="s">
        <v>158</v>
      </c>
      <c r="L278" s="39"/>
      <c r="M278" s="185" t="s">
        <v>19</v>
      </c>
      <c r="N278" s="186" t="s">
        <v>43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159</v>
      </c>
      <c r="AT278" s="189" t="s">
        <v>154</v>
      </c>
      <c r="AU278" s="189" t="s">
        <v>80</v>
      </c>
      <c r="AY278" s="17" t="s">
        <v>152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80</v>
      </c>
      <c r="BK278" s="190">
        <f>ROUND(I278*H278,2)</f>
        <v>0</v>
      </c>
      <c r="BL278" s="17" t="s">
        <v>159</v>
      </c>
      <c r="BM278" s="189" t="s">
        <v>1599</v>
      </c>
    </row>
    <row r="279" spans="1:65" s="2" customFormat="1" ht="11.25">
      <c r="A279" s="34"/>
      <c r="B279" s="35"/>
      <c r="C279" s="36"/>
      <c r="D279" s="191" t="s">
        <v>161</v>
      </c>
      <c r="E279" s="36"/>
      <c r="F279" s="192" t="s">
        <v>1383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161</v>
      </c>
      <c r="AU279" s="17" t="s">
        <v>80</v>
      </c>
    </row>
    <row r="280" spans="1:65" s="2" customFormat="1" ht="11.25">
      <c r="A280" s="34"/>
      <c r="B280" s="35"/>
      <c r="C280" s="36"/>
      <c r="D280" s="196" t="s">
        <v>163</v>
      </c>
      <c r="E280" s="36"/>
      <c r="F280" s="197" t="s">
        <v>1384</v>
      </c>
      <c r="G280" s="36"/>
      <c r="H280" s="36"/>
      <c r="I280" s="193"/>
      <c r="J280" s="36"/>
      <c r="K280" s="36"/>
      <c r="L280" s="39"/>
      <c r="M280" s="194"/>
      <c r="N280" s="195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163</v>
      </c>
      <c r="AU280" s="17" t="s">
        <v>80</v>
      </c>
    </row>
    <row r="281" spans="1:65" s="13" customFormat="1" ht="11.25">
      <c r="B281" s="198"/>
      <c r="C281" s="199"/>
      <c r="D281" s="191" t="s">
        <v>165</v>
      </c>
      <c r="E281" s="200" t="s">
        <v>19</v>
      </c>
      <c r="F281" s="201" t="s">
        <v>1600</v>
      </c>
      <c r="G281" s="199"/>
      <c r="H281" s="202">
        <v>2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165</v>
      </c>
      <c r="AU281" s="208" t="s">
        <v>80</v>
      </c>
      <c r="AV281" s="13" t="s">
        <v>80</v>
      </c>
      <c r="AW281" s="13" t="s">
        <v>33</v>
      </c>
      <c r="AX281" s="13" t="s">
        <v>78</v>
      </c>
      <c r="AY281" s="208" t="s">
        <v>152</v>
      </c>
    </row>
    <row r="282" spans="1:65" s="2" customFormat="1" ht="16.5" customHeight="1">
      <c r="A282" s="34"/>
      <c r="B282" s="35"/>
      <c r="C282" s="209" t="s">
        <v>414</v>
      </c>
      <c r="D282" s="209" t="s">
        <v>346</v>
      </c>
      <c r="E282" s="210" t="s">
        <v>1386</v>
      </c>
      <c r="F282" s="211" t="s">
        <v>1387</v>
      </c>
      <c r="G282" s="212" t="s">
        <v>474</v>
      </c>
      <c r="H282" s="213">
        <v>2</v>
      </c>
      <c r="I282" s="214"/>
      <c r="J282" s="215">
        <f>ROUND(I282*H282,2)</f>
        <v>0</v>
      </c>
      <c r="K282" s="211" t="s">
        <v>158</v>
      </c>
      <c r="L282" s="216"/>
      <c r="M282" s="217" t="s">
        <v>19</v>
      </c>
      <c r="N282" s="218" t="s">
        <v>43</v>
      </c>
      <c r="O282" s="64"/>
      <c r="P282" s="187">
        <f>O282*H282</f>
        <v>0</v>
      </c>
      <c r="Q282" s="187">
        <v>8.0000000000000004E-4</v>
      </c>
      <c r="R282" s="187">
        <f>Q282*H282</f>
        <v>1.6000000000000001E-3</v>
      </c>
      <c r="S282" s="187">
        <v>0</v>
      </c>
      <c r="T282" s="18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213</v>
      </c>
      <c r="AT282" s="189" t="s">
        <v>346</v>
      </c>
      <c r="AU282" s="189" t="s">
        <v>80</v>
      </c>
      <c r="AY282" s="17" t="s">
        <v>152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80</v>
      </c>
      <c r="BK282" s="190">
        <f>ROUND(I282*H282,2)</f>
        <v>0</v>
      </c>
      <c r="BL282" s="17" t="s">
        <v>159</v>
      </c>
      <c r="BM282" s="189" t="s">
        <v>1601</v>
      </c>
    </row>
    <row r="283" spans="1:65" s="2" customFormat="1" ht="11.25">
      <c r="A283" s="34"/>
      <c r="B283" s="35"/>
      <c r="C283" s="36"/>
      <c r="D283" s="191" t="s">
        <v>161</v>
      </c>
      <c r="E283" s="36"/>
      <c r="F283" s="192" t="s">
        <v>1387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161</v>
      </c>
      <c r="AU283" s="17" t="s">
        <v>80</v>
      </c>
    </row>
    <row r="284" spans="1:65" s="2" customFormat="1" ht="16.5" customHeight="1">
      <c r="A284" s="34"/>
      <c r="B284" s="35"/>
      <c r="C284" s="178" t="s">
        <v>423</v>
      </c>
      <c r="D284" s="178" t="s">
        <v>154</v>
      </c>
      <c r="E284" s="179" t="s">
        <v>1389</v>
      </c>
      <c r="F284" s="180" t="s">
        <v>1390</v>
      </c>
      <c r="G284" s="181" t="s">
        <v>474</v>
      </c>
      <c r="H284" s="182">
        <v>1</v>
      </c>
      <c r="I284" s="183"/>
      <c r="J284" s="184">
        <f>ROUND(I284*H284,2)</f>
        <v>0</v>
      </c>
      <c r="K284" s="180" t="s">
        <v>158</v>
      </c>
      <c r="L284" s="39"/>
      <c r="M284" s="185" t="s">
        <v>19</v>
      </c>
      <c r="N284" s="186" t="s">
        <v>43</v>
      </c>
      <c r="O284" s="64"/>
      <c r="P284" s="187">
        <f>O284*H284</f>
        <v>0</v>
      </c>
      <c r="Q284" s="187">
        <v>7.2000000000000005E-4</v>
      </c>
      <c r="R284" s="187">
        <f>Q284*H284</f>
        <v>7.2000000000000005E-4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159</v>
      </c>
      <c r="AT284" s="189" t="s">
        <v>154</v>
      </c>
      <c r="AU284" s="189" t="s">
        <v>80</v>
      </c>
      <c r="AY284" s="17" t="s">
        <v>152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80</v>
      </c>
      <c r="BK284" s="190">
        <f>ROUND(I284*H284,2)</f>
        <v>0</v>
      </c>
      <c r="BL284" s="17" t="s">
        <v>159</v>
      </c>
      <c r="BM284" s="189" t="s">
        <v>1602</v>
      </c>
    </row>
    <row r="285" spans="1:65" s="2" customFormat="1" ht="19.5">
      <c r="A285" s="34"/>
      <c r="B285" s="35"/>
      <c r="C285" s="36"/>
      <c r="D285" s="191" t="s">
        <v>161</v>
      </c>
      <c r="E285" s="36"/>
      <c r="F285" s="192" t="s">
        <v>1392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161</v>
      </c>
      <c r="AU285" s="17" t="s">
        <v>80</v>
      </c>
    </row>
    <row r="286" spans="1:65" s="2" customFormat="1" ht="11.25">
      <c r="A286" s="34"/>
      <c r="B286" s="35"/>
      <c r="C286" s="36"/>
      <c r="D286" s="196" t="s">
        <v>163</v>
      </c>
      <c r="E286" s="36"/>
      <c r="F286" s="197" t="s">
        <v>1393</v>
      </c>
      <c r="G286" s="36"/>
      <c r="H286" s="36"/>
      <c r="I286" s="193"/>
      <c r="J286" s="36"/>
      <c r="K286" s="36"/>
      <c r="L286" s="39"/>
      <c r="M286" s="194"/>
      <c r="N286" s="19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163</v>
      </c>
      <c r="AU286" s="17" t="s">
        <v>80</v>
      </c>
    </row>
    <row r="287" spans="1:65" s="2" customFormat="1" ht="16.5" customHeight="1">
      <c r="A287" s="34"/>
      <c r="B287" s="35"/>
      <c r="C287" s="209" t="s">
        <v>431</v>
      </c>
      <c r="D287" s="209" t="s">
        <v>346</v>
      </c>
      <c r="E287" s="210" t="s">
        <v>1394</v>
      </c>
      <c r="F287" s="211" t="s">
        <v>1395</v>
      </c>
      <c r="G287" s="212" t="s">
        <v>474</v>
      </c>
      <c r="H287" s="213">
        <v>1</v>
      </c>
      <c r="I287" s="214"/>
      <c r="J287" s="215">
        <f>ROUND(I287*H287,2)</f>
        <v>0</v>
      </c>
      <c r="K287" s="211" t="s">
        <v>158</v>
      </c>
      <c r="L287" s="216"/>
      <c r="M287" s="217" t="s">
        <v>19</v>
      </c>
      <c r="N287" s="218" t="s">
        <v>43</v>
      </c>
      <c r="O287" s="64"/>
      <c r="P287" s="187">
        <f>O287*H287</f>
        <v>0</v>
      </c>
      <c r="Q287" s="187">
        <v>1.2E-2</v>
      </c>
      <c r="R287" s="187">
        <f>Q287*H287</f>
        <v>1.2E-2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213</v>
      </c>
      <c r="AT287" s="189" t="s">
        <v>346</v>
      </c>
      <c r="AU287" s="189" t="s">
        <v>80</v>
      </c>
      <c r="AY287" s="17" t="s">
        <v>152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80</v>
      </c>
      <c r="BK287" s="190">
        <f>ROUND(I287*H287,2)</f>
        <v>0</v>
      </c>
      <c r="BL287" s="17" t="s">
        <v>159</v>
      </c>
      <c r="BM287" s="189" t="s">
        <v>1603</v>
      </c>
    </row>
    <row r="288" spans="1:65" s="2" customFormat="1" ht="11.25">
      <c r="A288" s="34"/>
      <c r="B288" s="35"/>
      <c r="C288" s="36"/>
      <c r="D288" s="191" t="s">
        <v>161</v>
      </c>
      <c r="E288" s="36"/>
      <c r="F288" s="192" t="s">
        <v>1395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161</v>
      </c>
      <c r="AU288" s="17" t="s">
        <v>80</v>
      </c>
    </row>
    <row r="289" spans="1:65" s="2" customFormat="1" ht="16.5" customHeight="1">
      <c r="A289" s="34"/>
      <c r="B289" s="35"/>
      <c r="C289" s="209" t="s">
        <v>439</v>
      </c>
      <c r="D289" s="209" t="s">
        <v>346</v>
      </c>
      <c r="E289" s="210" t="s">
        <v>1397</v>
      </c>
      <c r="F289" s="211" t="s">
        <v>1398</v>
      </c>
      <c r="G289" s="212" t="s">
        <v>474</v>
      </c>
      <c r="H289" s="213">
        <v>1</v>
      </c>
      <c r="I289" s="214"/>
      <c r="J289" s="215">
        <f>ROUND(I289*H289,2)</f>
        <v>0</v>
      </c>
      <c r="K289" s="211" t="s">
        <v>158</v>
      </c>
      <c r="L289" s="216"/>
      <c r="M289" s="217" t="s">
        <v>19</v>
      </c>
      <c r="N289" s="218" t="s">
        <v>43</v>
      </c>
      <c r="O289" s="64"/>
      <c r="P289" s="187">
        <f>O289*H289</f>
        <v>0</v>
      </c>
      <c r="Q289" s="187">
        <v>3.5000000000000001E-3</v>
      </c>
      <c r="R289" s="187">
        <f>Q289*H289</f>
        <v>3.5000000000000001E-3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213</v>
      </c>
      <c r="AT289" s="189" t="s">
        <v>346</v>
      </c>
      <c r="AU289" s="189" t="s">
        <v>80</v>
      </c>
      <c r="AY289" s="17" t="s">
        <v>152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80</v>
      </c>
      <c r="BK289" s="190">
        <f>ROUND(I289*H289,2)</f>
        <v>0</v>
      </c>
      <c r="BL289" s="17" t="s">
        <v>159</v>
      </c>
      <c r="BM289" s="189" t="s">
        <v>1604</v>
      </c>
    </row>
    <row r="290" spans="1:65" s="2" customFormat="1" ht="11.25">
      <c r="A290" s="34"/>
      <c r="B290" s="35"/>
      <c r="C290" s="36"/>
      <c r="D290" s="191" t="s">
        <v>161</v>
      </c>
      <c r="E290" s="36"/>
      <c r="F290" s="192" t="s">
        <v>1398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161</v>
      </c>
      <c r="AU290" s="17" t="s">
        <v>80</v>
      </c>
    </row>
    <row r="291" spans="1:65" s="2" customFormat="1" ht="16.5" customHeight="1">
      <c r="A291" s="34"/>
      <c r="B291" s="35"/>
      <c r="C291" s="178" t="s">
        <v>447</v>
      </c>
      <c r="D291" s="178" t="s">
        <v>154</v>
      </c>
      <c r="E291" s="179" t="s">
        <v>1408</v>
      </c>
      <c r="F291" s="180" t="s">
        <v>1409</v>
      </c>
      <c r="G291" s="181" t="s">
        <v>474</v>
      </c>
      <c r="H291" s="182">
        <v>1</v>
      </c>
      <c r="I291" s="183"/>
      <c r="J291" s="184">
        <f>ROUND(I291*H291,2)</f>
        <v>0</v>
      </c>
      <c r="K291" s="180" t="s">
        <v>158</v>
      </c>
      <c r="L291" s="39"/>
      <c r="M291" s="185" t="s">
        <v>19</v>
      </c>
      <c r="N291" s="186" t="s">
        <v>43</v>
      </c>
      <c r="O291" s="64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159</v>
      </c>
      <c r="AT291" s="189" t="s">
        <v>154</v>
      </c>
      <c r="AU291" s="189" t="s">
        <v>80</v>
      </c>
      <c r="AY291" s="17" t="s">
        <v>152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80</v>
      </c>
      <c r="BK291" s="190">
        <f>ROUND(I291*H291,2)</f>
        <v>0</v>
      </c>
      <c r="BL291" s="17" t="s">
        <v>159</v>
      </c>
      <c r="BM291" s="189" t="s">
        <v>1605</v>
      </c>
    </row>
    <row r="292" spans="1:65" s="2" customFormat="1" ht="11.25">
      <c r="A292" s="34"/>
      <c r="B292" s="35"/>
      <c r="C292" s="36"/>
      <c r="D292" s="191" t="s">
        <v>161</v>
      </c>
      <c r="E292" s="36"/>
      <c r="F292" s="192" t="s">
        <v>1409</v>
      </c>
      <c r="G292" s="36"/>
      <c r="H292" s="36"/>
      <c r="I292" s="193"/>
      <c r="J292" s="36"/>
      <c r="K292" s="36"/>
      <c r="L292" s="39"/>
      <c r="M292" s="194"/>
      <c r="N292" s="19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161</v>
      </c>
      <c r="AU292" s="17" t="s">
        <v>80</v>
      </c>
    </row>
    <row r="293" spans="1:65" s="2" customFormat="1" ht="11.25">
      <c r="A293" s="34"/>
      <c r="B293" s="35"/>
      <c r="C293" s="36"/>
      <c r="D293" s="196" t="s">
        <v>163</v>
      </c>
      <c r="E293" s="36"/>
      <c r="F293" s="197" t="s">
        <v>1411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163</v>
      </c>
      <c r="AU293" s="17" t="s">
        <v>80</v>
      </c>
    </row>
    <row r="294" spans="1:65" s="2" customFormat="1" ht="16.5" customHeight="1">
      <c r="A294" s="34"/>
      <c r="B294" s="35"/>
      <c r="C294" s="209" t="s">
        <v>456</v>
      </c>
      <c r="D294" s="209" t="s">
        <v>346</v>
      </c>
      <c r="E294" s="210" t="s">
        <v>1412</v>
      </c>
      <c r="F294" s="211" t="s">
        <v>1413</v>
      </c>
      <c r="G294" s="212" t="s">
        <v>474</v>
      </c>
      <c r="H294" s="213">
        <v>1</v>
      </c>
      <c r="I294" s="214"/>
      <c r="J294" s="215">
        <f>ROUND(I294*H294,2)</f>
        <v>0</v>
      </c>
      <c r="K294" s="211" t="s">
        <v>158</v>
      </c>
      <c r="L294" s="216"/>
      <c r="M294" s="217" t="s">
        <v>19</v>
      </c>
      <c r="N294" s="218" t="s">
        <v>43</v>
      </c>
      <c r="O294" s="64"/>
      <c r="P294" s="187">
        <f>O294*H294</f>
        <v>0</v>
      </c>
      <c r="Q294" s="187">
        <v>6.8999999999999999E-3</v>
      </c>
      <c r="R294" s="187">
        <f>Q294*H294</f>
        <v>6.8999999999999999E-3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213</v>
      </c>
      <c r="AT294" s="189" t="s">
        <v>346</v>
      </c>
      <c r="AU294" s="189" t="s">
        <v>80</v>
      </c>
      <c r="AY294" s="17" t="s">
        <v>152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80</v>
      </c>
      <c r="BK294" s="190">
        <f>ROUND(I294*H294,2)</f>
        <v>0</v>
      </c>
      <c r="BL294" s="17" t="s">
        <v>159</v>
      </c>
      <c r="BM294" s="189" t="s">
        <v>1606</v>
      </c>
    </row>
    <row r="295" spans="1:65" s="2" customFormat="1" ht="11.25">
      <c r="A295" s="34"/>
      <c r="B295" s="35"/>
      <c r="C295" s="36"/>
      <c r="D295" s="191" t="s">
        <v>161</v>
      </c>
      <c r="E295" s="36"/>
      <c r="F295" s="192" t="s">
        <v>1413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161</v>
      </c>
      <c r="AU295" s="17" t="s">
        <v>80</v>
      </c>
    </row>
    <row r="296" spans="1:65" s="2" customFormat="1" ht="16.5" customHeight="1">
      <c r="A296" s="34"/>
      <c r="B296" s="35"/>
      <c r="C296" s="178" t="s">
        <v>463</v>
      </c>
      <c r="D296" s="178" t="s">
        <v>154</v>
      </c>
      <c r="E296" s="179" t="s">
        <v>1607</v>
      </c>
      <c r="F296" s="180" t="s">
        <v>1608</v>
      </c>
      <c r="G296" s="181" t="s">
        <v>157</v>
      </c>
      <c r="H296" s="182">
        <v>231</v>
      </c>
      <c r="I296" s="183"/>
      <c r="J296" s="184">
        <f>ROUND(I296*H296,2)</f>
        <v>0</v>
      </c>
      <c r="K296" s="180" t="s">
        <v>158</v>
      </c>
      <c r="L296" s="39"/>
      <c r="M296" s="185" t="s">
        <v>19</v>
      </c>
      <c r="N296" s="186" t="s">
        <v>43</v>
      </c>
      <c r="O296" s="64"/>
      <c r="P296" s="187">
        <f>O296*H296</f>
        <v>0</v>
      </c>
      <c r="Q296" s="187">
        <v>1.9000000000000001E-4</v>
      </c>
      <c r="R296" s="187">
        <f>Q296*H296</f>
        <v>4.3890000000000005E-2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159</v>
      </c>
      <c r="AT296" s="189" t="s">
        <v>154</v>
      </c>
      <c r="AU296" s="189" t="s">
        <v>80</v>
      </c>
      <c r="AY296" s="17" t="s">
        <v>152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80</v>
      </c>
      <c r="BK296" s="190">
        <f>ROUND(I296*H296,2)</f>
        <v>0</v>
      </c>
      <c r="BL296" s="17" t="s">
        <v>159</v>
      </c>
      <c r="BM296" s="189" t="s">
        <v>1609</v>
      </c>
    </row>
    <row r="297" spans="1:65" s="2" customFormat="1" ht="11.25">
      <c r="A297" s="34"/>
      <c r="B297" s="35"/>
      <c r="C297" s="36"/>
      <c r="D297" s="191" t="s">
        <v>161</v>
      </c>
      <c r="E297" s="36"/>
      <c r="F297" s="192" t="s">
        <v>1610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161</v>
      </c>
      <c r="AU297" s="17" t="s">
        <v>80</v>
      </c>
    </row>
    <row r="298" spans="1:65" s="2" customFormat="1" ht="11.25">
      <c r="A298" s="34"/>
      <c r="B298" s="35"/>
      <c r="C298" s="36"/>
      <c r="D298" s="196" t="s">
        <v>163</v>
      </c>
      <c r="E298" s="36"/>
      <c r="F298" s="197" t="s">
        <v>1611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163</v>
      </c>
      <c r="AU298" s="17" t="s">
        <v>80</v>
      </c>
    </row>
    <row r="299" spans="1:65" s="2" customFormat="1" ht="16.5" customHeight="1">
      <c r="A299" s="34"/>
      <c r="B299" s="35"/>
      <c r="C299" s="178" t="s">
        <v>471</v>
      </c>
      <c r="D299" s="178" t="s">
        <v>154</v>
      </c>
      <c r="E299" s="179" t="s">
        <v>1415</v>
      </c>
      <c r="F299" s="180" t="s">
        <v>1416</v>
      </c>
      <c r="G299" s="181" t="s">
        <v>157</v>
      </c>
      <c r="H299" s="182">
        <v>231</v>
      </c>
      <c r="I299" s="183"/>
      <c r="J299" s="184">
        <f>ROUND(I299*H299,2)</f>
        <v>0</v>
      </c>
      <c r="K299" s="180" t="s">
        <v>158</v>
      </c>
      <c r="L299" s="39"/>
      <c r="M299" s="185" t="s">
        <v>19</v>
      </c>
      <c r="N299" s="186" t="s">
        <v>43</v>
      </c>
      <c r="O299" s="64"/>
      <c r="P299" s="187">
        <f>O299*H299</f>
        <v>0</v>
      </c>
      <c r="Q299" s="187">
        <v>9.0000000000000006E-5</v>
      </c>
      <c r="R299" s="187">
        <f>Q299*H299</f>
        <v>2.0790000000000003E-2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159</v>
      </c>
      <c r="AT299" s="189" t="s">
        <v>154</v>
      </c>
      <c r="AU299" s="189" t="s">
        <v>80</v>
      </c>
      <c r="AY299" s="17" t="s">
        <v>152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80</v>
      </c>
      <c r="BK299" s="190">
        <f>ROUND(I299*H299,2)</f>
        <v>0</v>
      </c>
      <c r="BL299" s="17" t="s">
        <v>159</v>
      </c>
      <c r="BM299" s="189" t="s">
        <v>1612</v>
      </c>
    </row>
    <row r="300" spans="1:65" s="2" customFormat="1" ht="11.25">
      <c r="A300" s="34"/>
      <c r="B300" s="35"/>
      <c r="C300" s="36"/>
      <c r="D300" s="191" t="s">
        <v>161</v>
      </c>
      <c r="E300" s="36"/>
      <c r="F300" s="192" t="s">
        <v>1418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161</v>
      </c>
      <c r="AU300" s="17" t="s">
        <v>80</v>
      </c>
    </row>
    <row r="301" spans="1:65" s="2" customFormat="1" ht="11.25">
      <c r="A301" s="34"/>
      <c r="B301" s="35"/>
      <c r="C301" s="36"/>
      <c r="D301" s="196" t="s">
        <v>163</v>
      </c>
      <c r="E301" s="36"/>
      <c r="F301" s="197" t="s">
        <v>1419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163</v>
      </c>
      <c r="AU301" s="17" t="s">
        <v>80</v>
      </c>
    </row>
    <row r="302" spans="1:65" s="2" customFormat="1" ht="16.5" customHeight="1">
      <c r="A302" s="34"/>
      <c r="B302" s="35"/>
      <c r="C302" s="178" t="s">
        <v>480</v>
      </c>
      <c r="D302" s="178" t="s">
        <v>154</v>
      </c>
      <c r="E302" s="179" t="s">
        <v>577</v>
      </c>
      <c r="F302" s="180" t="s">
        <v>578</v>
      </c>
      <c r="G302" s="181" t="s">
        <v>157</v>
      </c>
      <c r="H302" s="182">
        <v>24</v>
      </c>
      <c r="I302" s="183"/>
      <c r="J302" s="184">
        <f>ROUND(I302*H302,2)</f>
        <v>0</v>
      </c>
      <c r="K302" s="180" t="s">
        <v>19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159</v>
      </c>
      <c r="AT302" s="189" t="s">
        <v>154</v>
      </c>
      <c r="AU302" s="189" t="s">
        <v>80</v>
      </c>
      <c r="AY302" s="17" t="s">
        <v>152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80</v>
      </c>
      <c r="BK302" s="190">
        <f>ROUND(I302*H302,2)</f>
        <v>0</v>
      </c>
      <c r="BL302" s="17" t="s">
        <v>159</v>
      </c>
      <c r="BM302" s="189" t="s">
        <v>1613</v>
      </c>
    </row>
    <row r="303" spans="1:65" s="2" customFormat="1" ht="11.25">
      <c r="A303" s="34"/>
      <c r="B303" s="35"/>
      <c r="C303" s="36"/>
      <c r="D303" s="191" t="s">
        <v>161</v>
      </c>
      <c r="E303" s="36"/>
      <c r="F303" s="192" t="s">
        <v>578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161</v>
      </c>
      <c r="AU303" s="17" t="s">
        <v>80</v>
      </c>
    </row>
    <row r="304" spans="1:65" s="13" customFormat="1" ht="11.25">
      <c r="B304" s="198"/>
      <c r="C304" s="199"/>
      <c r="D304" s="191" t="s">
        <v>165</v>
      </c>
      <c r="E304" s="200" t="s">
        <v>19</v>
      </c>
      <c r="F304" s="201" t="s">
        <v>1493</v>
      </c>
      <c r="G304" s="199"/>
      <c r="H304" s="202">
        <v>6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165</v>
      </c>
      <c r="AU304" s="208" t="s">
        <v>80</v>
      </c>
      <c r="AV304" s="13" t="s">
        <v>80</v>
      </c>
      <c r="AW304" s="13" t="s">
        <v>33</v>
      </c>
      <c r="AX304" s="13" t="s">
        <v>71</v>
      </c>
      <c r="AY304" s="208" t="s">
        <v>152</v>
      </c>
    </row>
    <row r="305" spans="1:65" s="13" customFormat="1" ht="11.25">
      <c r="B305" s="198"/>
      <c r="C305" s="199"/>
      <c r="D305" s="191" t="s">
        <v>165</v>
      </c>
      <c r="E305" s="200" t="s">
        <v>19</v>
      </c>
      <c r="F305" s="201" t="s">
        <v>1498</v>
      </c>
      <c r="G305" s="199"/>
      <c r="H305" s="202">
        <v>6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165</v>
      </c>
      <c r="AU305" s="208" t="s">
        <v>80</v>
      </c>
      <c r="AV305" s="13" t="s">
        <v>80</v>
      </c>
      <c r="AW305" s="13" t="s">
        <v>33</v>
      </c>
      <c r="AX305" s="13" t="s">
        <v>71</v>
      </c>
      <c r="AY305" s="208" t="s">
        <v>152</v>
      </c>
    </row>
    <row r="306" spans="1:65" s="13" customFormat="1" ht="11.25">
      <c r="B306" s="198"/>
      <c r="C306" s="199"/>
      <c r="D306" s="191" t="s">
        <v>165</v>
      </c>
      <c r="E306" s="200" t="s">
        <v>19</v>
      </c>
      <c r="F306" s="201" t="s">
        <v>1614</v>
      </c>
      <c r="G306" s="199"/>
      <c r="H306" s="202">
        <v>12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165</v>
      </c>
      <c r="AU306" s="208" t="s">
        <v>80</v>
      </c>
      <c r="AV306" s="13" t="s">
        <v>80</v>
      </c>
      <c r="AW306" s="13" t="s">
        <v>33</v>
      </c>
      <c r="AX306" s="13" t="s">
        <v>71</v>
      </c>
      <c r="AY306" s="208" t="s">
        <v>152</v>
      </c>
    </row>
    <row r="307" spans="1:65" s="12" customFormat="1" ht="22.9" customHeight="1">
      <c r="B307" s="162"/>
      <c r="C307" s="163"/>
      <c r="D307" s="164" t="s">
        <v>70</v>
      </c>
      <c r="E307" s="176" t="s">
        <v>221</v>
      </c>
      <c r="F307" s="176" t="s">
        <v>584</v>
      </c>
      <c r="G307" s="163"/>
      <c r="H307" s="163"/>
      <c r="I307" s="166"/>
      <c r="J307" s="177">
        <f>BK307</f>
        <v>0</v>
      </c>
      <c r="K307" s="163"/>
      <c r="L307" s="168"/>
      <c r="M307" s="169"/>
      <c r="N307" s="170"/>
      <c r="O307" s="170"/>
      <c r="P307" s="171">
        <f>SUM(P308:P311)</f>
        <v>0</v>
      </c>
      <c r="Q307" s="170"/>
      <c r="R307" s="171">
        <f>SUM(R308:R311)</f>
        <v>0</v>
      </c>
      <c r="S307" s="170"/>
      <c r="T307" s="172">
        <f>SUM(T308:T311)</f>
        <v>0</v>
      </c>
      <c r="AR307" s="173" t="s">
        <v>78</v>
      </c>
      <c r="AT307" s="174" t="s">
        <v>70</v>
      </c>
      <c r="AU307" s="174" t="s">
        <v>78</v>
      </c>
      <c r="AY307" s="173" t="s">
        <v>152</v>
      </c>
      <c r="BK307" s="175">
        <f>SUM(BK308:BK311)</f>
        <v>0</v>
      </c>
    </row>
    <row r="308" spans="1:65" s="2" customFormat="1" ht="16.5" customHeight="1">
      <c r="A308" s="34"/>
      <c r="B308" s="35"/>
      <c r="C308" s="178" t="s">
        <v>484</v>
      </c>
      <c r="D308" s="178" t="s">
        <v>154</v>
      </c>
      <c r="E308" s="179" t="s">
        <v>1615</v>
      </c>
      <c r="F308" s="180" t="s">
        <v>1616</v>
      </c>
      <c r="G308" s="181" t="s">
        <v>157</v>
      </c>
      <c r="H308" s="182">
        <v>76.2</v>
      </c>
      <c r="I308" s="183"/>
      <c r="J308" s="184">
        <f>ROUND(I308*H308,2)</f>
        <v>0</v>
      </c>
      <c r="K308" s="180" t="s">
        <v>158</v>
      </c>
      <c r="L308" s="39"/>
      <c r="M308" s="185" t="s">
        <v>19</v>
      </c>
      <c r="N308" s="186" t="s">
        <v>43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159</v>
      </c>
      <c r="AT308" s="189" t="s">
        <v>154</v>
      </c>
      <c r="AU308" s="189" t="s">
        <v>80</v>
      </c>
      <c r="AY308" s="17" t="s">
        <v>152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80</v>
      </c>
      <c r="BK308" s="190">
        <f>ROUND(I308*H308,2)</f>
        <v>0</v>
      </c>
      <c r="BL308" s="17" t="s">
        <v>159</v>
      </c>
      <c r="BM308" s="189" t="s">
        <v>1617</v>
      </c>
    </row>
    <row r="309" spans="1:65" s="2" customFormat="1" ht="11.25">
      <c r="A309" s="34"/>
      <c r="B309" s="35"/>
      <c r="C309" s="36"/>
      <c r="D309" s="191" t="s">
        <v>161</v>
      </c>
      <c r="E309" s="36"/>
      <c r="F309" s="192" t="s">
        <v>1618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161</v>
      </c>
      <c r="AU309" s="17" t="s">
        <v>80</v>
      </c>
    </row>
    <row r="310" spans="1:65" s="2" customFormat="1" ht="11.25">
      <c r="A310" s="34"/>
      <c r="B310" s="35"/>
      <c r="C310" s="36"/>
      <c r="D310" s="196" t="s">
        <v>163</v>
      </c>
      <c r="E310" s="36"/>
      <c r="F310" s="197" t="s">
        <v>1619</v>
      </c>
      <c r="G310" s="36"/>
      <c r="H310" s="36"/>
      <c r="I310" s="193"/>
      <c r="J310" s="36"/>
      <c r="K310" s="36"/>
      <c r="L310" s="39"/>
      <c r="M310" s="194"/>
      <c r="N310" s="195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163</v>
      </c>
      <c r="AU310" s="17" t="s">
        <v>80</v>
      </c>
    </row>
    <row r="311" spans="1:65" s="13" customFormat="1" ht="11.25">
      <c r="B311" s="198"/>
      <c r="C311" s="199"/>
      <c r="D311" s="191" t="s">
        <v>165</v>
      </c>
      <c r="E311" s="200" t="s">
        <v>19</v>
      </c>
      <c r="F311" s="201" t="s">
        <v>1620</v>
      </c>
      <c r="G311" s="199"/>
      <c r="H311" s="202">
        <v>76.2</v>
      </c>
      <c r="I311" s="203"/>
      <c r="J311" s="199"/>
      <c r="K311" s="199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165</v>
      </c>
      <c r="AU311" s="208" t="s">
        <v>80</v>
      </c>
      <c r="AV311" s="13" t="s">
        <v>80</v>
      </c>
      <c r="AW311" s="13" t="s">
        <v>33</v>
      </c>
      <c r="AX311" s="13" t="s">
        <v>78</v>
      </c>
      <c r="AY311" s="208" t="s">
        <v>152</v>
      </c>
    </row>
    <row r="312" spans="1:65" s="12" customFormat="1" ht="22.9" customHeight="1">
      <c r="B312" s="162"/>
      <c r="C312" s="163"/>
      <c r="D312" s="164" t="s">
        <v>70</v>
      </c>
      <c r="E312" s="176" t="s">
        <v>606</v>
      </c>
      <c r="F312" s="176" t="s">
        <v>607</v>
      </c>
      <c r="G312" s="163"/>
      <c r="H312" s="163"/>
      <c r="I312" s="166"/>
      <c r="J312" s="177">
        <f>BK312</f>
        <v>0</v>
      </c>
      <c r="K312" s="163"/>
      <c r="L312" s="168"/>
      <c r="M312" s="169"/>
      <c r="N312" s="170"/>
      <c r="O312" s="170"/>
      <c r="P312" s="171">
        <f>SUM(P313:P332)</f>
        <v>0</v>
      </c>
      <c r="Q312" s="170"/>
      <c r="R312" s="171">
        <f>SUM(R313:R332)</f>
        <v>0</v>
      </c>
      <c r="S312" s="170"/>
      <c r="T312" s="172">
        <f>SUM(T313:T332)</f>
        <v>0</v>
      </c>
      <c r="AR312" s="173" t="s">
        <v>78</v>
      </c>
      <c r="AT312" s="174" t="s">
        <v>70</v>
      </c>
      <c r="AU312" s="174" t="s">
        <v>78</v>
      </c>
      <c r="AY312" s="173" t="s">
        <v>152</v>
      </c>
      <c r="BK312" s="175">
        <f>SUM(BK313:BK332)</f>
        <v>0</v>
      </c>
    </row>
    <row r="313" spans="1:65" s="2" customFormat="1" ht="16.5" customHeight="1">
      <c r="A313" s="34"/>
      <c r="B313" s="35"/>
      <c r="C313" s="178" t="s">
        <v>488</v>
      </c>
      <c r="D313" s="178" t="s">
        <v>154</v>
      </c>
      <c r="E313" s="179" t="s">
        <v>1621</v>
      </c>
      <c r="F313" s="180" t="s">
        <v>1622</v>
      </c>
      <c r="G313" s="181" t="s">
        <v>308</v>
      </c>
      <c r="H313" s="182">
        <v>78.281999999999996</v>
      </c>
      <c r="I313" s="183"/>
      <c r="J313" s="184">
        <f>ROUND(I313*H313,2)</f>
        <v>0</v>
      </c>
      <c r="K313" s="180" t="s">
        <v>158</v>
      </c>
      <c r="L313" s="39"/>
      <c r="M313" s="185" t="s">
        <v>19</v>
      </c>
      <c r="N313" s="186" t="s">
        <v>43</v>
      </c>
      <c r="O313" s="64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159</v>
      </c>
      <c r="AT313" s="189" t="s">
        <v>154</v>
      </c>
      <c r="AU313" s="189" t="s">
        <v>80</v>
      </c>
      <c r="AY313" s="17" t="s">
        <v>152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80</v>
      </c>
      <c r="BK313" s="190">
        <f>ROUND(I313*H313,2)</f>
        <v>0</v>
      </c>
      <c r="BL313" s="17" t="s">
        <v>159</v>
      </c>
      <c r="BM313" s="189" t="s">
        <v>1623</v>
      </c>
    </row>
    <row r="314" spans="1:65" s="2" customFormat="1" ht="11.25">
      <c r="A314" s="34"/>
      <c r="B314" s="35"/>
      <c r="C314" s="36"/>
      <c r="D314" s="191" t="s">
        <v>161</v>
      </c>
      <c r="E314" s="36"/>
      <c r="F314" s="192" t="s">
        <v>1624</v>
      </c>
      <c r="G314" s="36"/>
      <c r="H314" s="36"/>
      <c r="I314" s="193"/>
      <c r="J314" s="36"/>
      <c r="K314" s="36"/>
      <c r="L314" s="39"/>
      <c r="M314" s="194"/>
      <c r="N314" s="195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161</v>
      </c>
      <c r="AU314" s="17" t="s">
        <v>80</v>
      </c>
    </row>
    <row r="315" spans="1:65" s="2" customFormat="1" ht="11.25">
      <c r="A315" s="34"/>
      <c r="B315" s="35"/>
      <c r="C315" s="36"/>
      <c r="D315" s="196" t="s">
        <v>163</v>
      </c>
      <c r="E315" s="36"/>
      <c r="F315" s="197" t="s">
        <v>1625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163</v>
      </c>
      <c r="AU315" s="17" t="s">
        <v>80</v>
      </c>
    </row>
    <row r="316" spans="1:65" s="13" customFormat="1" ht="11.25">
      <c r="B316" s="198"/>
      <c r="C316" s="199"/>
      <c r="D316" s="191" t="s">
        <v>165</v>
      </c>
      <c r="E316" s="200" t="s">
        <v>19</v>
      </c>
      <c r="F316" s="201" t="s">
        <v>1626</v>
      </c>
      <c r="G316" s="199"/>
      <c r="H316" s="202">
        <v>78.281999999999996</v>
      </c>
      <c r="I316" s="203"/>
      <c r="J316" s="199"/>
      <c r="K316" s="199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165</v>
      </c>
      <c r="AU316" s="208" t="s">
        <v>80</v>
      </c>
      <c r="AV316" s="13" t="s">
        <v>80</v>
      </c>
      <c r="AW316" s="13" t="s">
        <v>33</v>
      </c>
      <c r="AX316" s="13" t="s">
        <v>78</v>
      </c>
      <c r="AY316" s="208" t="s">
        <v>152</v>
      </c>
    </row>
    <row r="317" spans="1:65" s="2" customFormat="1" ht="16.5" customHeight="1">
      <c r="A317" s="34"/>
      <c r="B317" s="35"/>
      <c r="C317" s="178" t="s">
        <v>495</v>
      </c>
      <c r="D317" s="178" t="s">
        <v>154</v>
      </c>
      <c r="E317" s="179" t="s">
        <v>1627</v>
      </c>
      <c r="F317" s="180" t="s">
        <v>1628</v>
      </c>
      <c r="G317" s="181" t="s">
        <v>308</v>
      </c>
      <c r="H317" s="182">
        <v>469.69200000000001</v>
      </c>
      <c r="I317" s="183"/>
      <c r="J317" s="184">
        <f>ROUND(I317*H317,2)</f>
        <v>0</v>
      </c>
      <c r="K317" s="180" t="s">
        <v>158</v>
      </c>
      <c r="L317" s="39"/>
      <c r="M317" s="185" t="s">
        <v>19</v>
      </c>
      <c r="N317" s="186" t="s">
        <v>43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159</v>
      </c>
      <c r="AT317" s="189" t="s">
        <v>154</v>
      </c>
      <c r="AU317" s="189" t="s">
        <v>80</v>
      </c>
      <c r="AY317" s="17" t="s">
        <v>152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159</v>
      </c>
      <c r="BM317" s="189" t="s">
        <v>1629</v>
      </c>
    </row>
    <row r="318" spans="1:65" s="2" customFormat="1" ht="11.25">
      <c r="A318" s="34"/>
      <c r="B318" s="35"/>
      <c r="C318" s="36"/>
      <c r="D318" s="191" t="s">
        <v>161</v>
      </c>
      <c r="E318" s="36"/>
      <c r="F318" s="192" t="s">
        <v>1630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161</v>
      </c>
      <c r="AU318" s="17" t="s">
        <v>80</v>
      </c>
    </row>
    <row r="319" spans="1:65" s="2" customFormat="1" ht="11.25">
      <c r="A319" s="34"/>
      <c r="B319" s="35"/>
      <c r="C319" s="36"/>
      <c r="D319" s="196" t="s">
        <v>163</v>
      </c>
      <c r="E319" s="36"/>
      <c r="F319" s="197" t="s">
        <v>1631</v>
      </c>
      <c r="G319" s="36"/>
      <c r="H319" s="36"/>
      <c r="I319" s="193"/>
      <c r="J319" s="36"/>
      <c r="K319" s="36"/>
      <c r="L319" s="39"/>
      <c r="M319" s="194"/>
      <c r="N319" s="19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163</v>
      </c>
      <c r="AU319" s="17" t="s">
        <v>80</v>
      </c>
    </row>
    <row r="320" spans="1:65" s="13" customFormat="1" ht="11.25">
      <c r="B320" s="198"/>
      <c r="C320" s="199"/>
      <c r="D320" s="191" t="s">
        <v>165</v>
      </c>
      <c r="E320" s="200" t="s">
        <v>19</v>
      </c>
      <c r="F320" s="201" t="s">
        <v>1632</v>
      </c>
      <c r="G320" s="199"/>
      <c r="H320" s="202">
        <v>469.69200000000001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165</v>
      </c>
      <c r="AU320" s="208" t="s">
        <v>80</v>
      </c>
      <c r="AV320" s="13" t="s">
        <v>80</v>
      </c>
      <c r="AW320" s="13" t="s">
        <v>33</v>
      </c>
      <c r="AX320" s="13" t="s">
        <v>78</v>
      </c>
      <c r="AY320" s="208" t="s">
        <v>152</v>
      </c>
    </row>
    <row r="321" spans="1:65" s="2" customFormat="1" ht="21.75" customHeight="1">
      <c r="A321" s="34"/>
      <c r="B321" s="35"/>
      <c r="C321" s="178" t="s">
        <v>499</v>
      </c>
      <c r="D321" s="178" t="s">
        <v>154</v>
      </c>
      <c r="E321" s="179" t="s">
        <v>1633</v>
      </c>
      <c r="F321" s="180" t="s">
        <v>625</v>
      </c>
      <c r="G321" s="181" t="s">
        <v>308</v>
      </c>
      <c r="H321" s="182">
        <v>27.303000000000001</v>
      </c>
      <c r="I321" s="183"/>
      <c r="J321" s="184">
        <f>ROUND(I321*H321,2)</f>
        <v>0</v>
      </c>
      <c r="K321" s="180" t="s">
        <v>158</v>
      </c>
      <c r="L321" s="39"/>
      <c r="M321" s="185" t="s">
        <v>19</v>
      </c>
      <c r="N321" s="186" t="s">
        <v>43</v>
      </c>
      <c r="O321" s="64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159</v>
      </c>
      <c r="AT321" s="189" t="s">
        <v>154</v>
      </c>
      <c r="AU321" s="189" t="s">
        <v>80</v>
      </c>
      <c r="AY321" s="17" t="s">
        <v>152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80</v>
      </c>
      <c r="BK321" s="190">
        <f>ROUND(I321*H321,2)</f>
        <v>0</v>
      </c>
      <c r="BL321" s="17" t="s">
        <v>159</v>
      </c>
      <c r="BM321" s="189" t="s">
        <v>1634</v>
      </c>
    </row>
    <row r="322" spans="1:65" s="2" customFormat="1" ht="11.25">
      <c r="A322" s="34"/>
      <c r="B322" s="35"/>
      <c r="C322" s="36"/>
      <c r="D322" s="191" t="s">
        <v>161</v>
      </c>
      <c r="E322" s="36"/>
      <c r="F322" s="192" t="s">
        <v>627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161</v>
      </c>
      <c r="AU322" s="17" t="s">
        <v>80</v>
      </c>
    </row>
    <row r="323" spans="1:65" s="2" customFormat="1" ht="11.25">
      <c r="A323" s="34"/>
      <c r="B323" s="35"/>
      <c r="C323" s="36"/>
      <c r="D323" s="196" t="s">
        <v>163</v>
      </c>
      <c r="E323" s="36"/>
      <c r="F323" s="197" t="s">
        <v>1635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163</v>
      </c>
      <c r="AU323" s="17" t="s">
        <v>80</v>
      </c>
    </row>
    <row r="324" spans="1:65" s="13" customFormat="1" ht="11.25">
      <c r="B324" s="198"/>
      <c r="C324" s="199"/>
      <c r="D324" s="191" t="s">
        <v>165</v>
      </c>
      <c r="E324" s="200" t="s">
        <v>19</v>
      </c>
      <c r="F324" s="201" t="s">
        <v>1636</v>
      </c>
      <c r="G324" s="199"/>
      <c r="H324" s="202">
        <v>27.303000000000001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165</v>
      </c>
      <c r="AU324" s="208" t="s">
        <v>80</v>
      </c>
      <c r="AV324" s="13" t="s">
        <v>80</v>
      </c>
      <c r="AW324" s="13" t="s">
        <v>33</v>
      </c>
      <c r="AX324" s="13" t="s">
        <v>78</v>
      </c>
      <c r="AY324" s="208" t="s">
        <v>152</v>
      </c>
    </row>
    <row r="325" spans="1:65" s="2" customFormat="1" ht="21.75" customHeight="1">
      <c r="A325" s="34"/>
      <c r="B325" s="35"/>
      <c r="C325" s="178" t="s">
        <v>503</v>
      </c>
      <c r="D325" s="178" t="s">
        <v>154</v>
      </c>
      <c r="E325" s="179" t="s">
        <v>1637</v>
      </c>
      <c r="F325" s="180" t="s">
        <v>1638</v>
      </c>
      <c r="G325" s="181" t="s">
        <v>308</v>
      </c>
      <c r="H325" s="182">
        <v>27.645</v>
      </c>
      <c r="I325" s="183"/>
      <c r="J325" s="184">
        <f>ROUND(I325*H325,2)</f>
        <v>0</v>
      </c>
      <c r="K325" s="180" t="s">
        <v>158</v>
      </c>
      <c r="L325" s="39"/>
      <c r="M325" s="185" t="s">
        <v>19</v>
      </c>
      <c r="N325" s="186" t="s">
        <v>43</v>
      </c>
      <c r="O325" s="64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159</v>
      </c>
      <c r="AT325" s="189" t="s">
        <v>154</v>
      </c>
      <c r="AU325" s="189" t="s">
        <v>80</v>
      </c>
      <c r="AY325" s="17" t="s">
        <v>152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80</v>
      </c>
      <c r="BK325" s="190">
        <f>ROUND(I325*H325,2)</f>
        <v>0</v>
      </c>
      <c r="BL325" s="17" t="s">
        <v>159</v>
      </c>
      <c r="BM325" s="189" t="s">
        <v>1639</v>
      </c>
    </row>
    <row r="326" spans="1:65" s="2" customFormat="1" ht="19.5">
      <c r="A326" s="34"/>
      <c r="B326" s="35"/>
      <c r="C326" s="36"/>
      <c r="D326" s="191" t="s">
        <v>161</v>
      </c>
      <c r="E326" s="36"/>
      <c r="F326" s="192" t="s">
        <v>1640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161</v>
      </c>
      <c r="AU326" s="17" t="s">
        <v>80</v>
      </c>
    </row>
    <row r="327" spans="1:65" s="2" customFormat="1" ht="11.25">
      <c r="A327" s="34"/>
      <c r="B327" s="35"/>
      <c r="C327" s="36"/>
      <c r="D327" s="196" t="s">
        <v>163</v>
      </c>
      <c r="E327" s="36"/>
      <c r="F327" s="197" t="s">
        <v>1641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163</v>
      </c>
      <c r="AU327" s="17" t="s">
        <v>80</v>
      </c>
    </row>
    <row r="328" spans="1:65" s="13" customFormat="1" ht="11.25">
      <c r="B328" s="198"/>
      <c r="C328" s="199"/>
      <c r="D328" s="191" t="s">
        <v>165</v>
      </c>
      <c r="E328" s="200" t="s">
        <v>19</v>
      </c>
      <c r="F328" s="201" t="s">
        <v>1642</v>
      </c>
      <c r="G328" s="199"/>
      <c r="H328" s="202">
        <v>27.645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165</v>
      </c>
      <c r="AU328" s="208" t="s">
        <v>80</v>
      </c>
      <c r="AV328" s="13" t="s">
        <v>80</v>
      </c>
      <c r="AW328" s="13" t="s">
        <v>33</v>
      </c>
      <c r="AX328" s="13" t="s">
        <v>78</v>
      </c>
      <c r="AY328" s="208" t="s">
        <v>152</v>
      </c>
    </row>
    <row r="329" spans="1:65" s="2" customFormat="1" ht="16.5" customHeight="1">
      <c r="A329" s="34"/>
      <c r="B329" s="35"/>
      <c r="C329" s="178" t="s">
        <v>511</v>
      </c>
      <c r="D329" s="178" t="s">
        <v>154</v>
      </c>
      <c r="E329" s="179" t="s">
        <v>1643</v>
      </c>
      <c r="F329" s="180" t="s">
        <v>307</v>
      </c>
      <c r="G329" s="181" t="s">
        <v>308</v>
      </c>
      <c r="H329" s="182">
        <v>23.332999999999998</v>
      </c>
      <c r="I329" s="183"/>
      <c r="J329" s="184">
        <f>ROUND(I329*H329,2)</f>
        <v>0</v>
      </c>
      <c r="K329" s="180" t="s">
        <v>158</v>
      </c>
      <c r="L329" s="39"/>
      <c r="M329" s="185" t="s">
        <v>19</v>
      </c>
      <c r="N329" s="186" t="s">
        <v>43</v>
      </c>
      <c r="O329" s="64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159</v>
      </c>
      <c r="AT329" s="189" t="s">
        <v>154</v>
      </c>
      <c r="AU329" s="189" t="s">
        <v>80</v>
      </c>
      <c r="AY329" s="17" t="s">
        <v>152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80</v>
      </c>
      <c r="BK329" s="190">
        <f>ROUND(I329*H329,2)</f>
        <v>0</v>
      </c>
      <c r="BL329" s="17" t="s">
        <v>159</v>
      </c>
      <c r="BM329" s="189" t="s">
        <v>1644</v>
      </c>
    </row>
    <row r="330" spans="1:65" s="2" customFormat="1" ht="11.25">
      <c r="A330" s="34"/>
      <c r="B330" s="35"/>
      <c r="C330" s="36"/>
      <c r="D330" s="191" t="s">
        <v>161</v>
      </c>
      <c r="E330" s="36"/>
      <c r="F330" s="192" t="s">
        <v>310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161</v>
      </c>
      <c r="AU330" s="17" t="s">
        <v>80</v>
      </c>
    </row>
    <row r="331" spans="1:65" s="2" customFormat="1" ht="11.25">
      <c r="A331" s="34"/>
      <c r="B331" s="35"/>
      <c r="C331" s="36"/>
      <c r="D331" s="196" t="s">
        <v>163</v>
      </c>
      <c r="E331" s="36"/>
      <c r="F331" s="197" t="s">
        <v>1645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163</v>
      </c>
      <c r="AU331" s="17" t="s">
        <v>80</v>
      </c>
    </row>
    <row r="332" spans="1:65" s="13" customFormat="1" ht="11.25">
      <c r="B332" s="198"/>
      <c r="C332" s="199"/>
      <c r="D332" s="191" t="s">
        <v>165</v>
      </c>
      <c r="E332" s="200" t="s">
        <v>19</v>
      </c>
      <c r="F332" s="201" t="s">
        <v>1646</v>
      </c>
      <c r="G332" s="199"/>
      <c r="H332" s="202">
        <v>23.332999999999998</v>
      </c>
      <c r="I332" s="203"/>
      <c r="J332" s="199"/>
      <c r="K332" s="199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165</v>
      </c>
      <c r="AU332" s="208" t="s">
        <v>80</v>
      </c>
      <c r="AV332" s="13" t="s">
        <v>80</v>
      </c>
      <c r="AW332" s="13" t="s">
        <v>33</v>
      </c>
      <c r="AX332" s="13" t="s">
        <v>78</v>
      </c>
      <c r="AY332" s="208" t="s">
        <v>152</v>
      </c>
    </row>
    <row r="333" spans="1:65" s="12" customFormat="1" ht="22.9" customHeight="1">
      <c r="B333" s="162"/>
      <c r="C333" s="163"/>
      <c r="D333" s="164" t="s">
        <v>70</v>
      </c>
      <c r="E333" s="176" t="s">
        <v>629</v>
      </c>
      <c r="F333" s="176" t="s">
        <v>630</v>
      </c>
      <c r="G333" s="163"/>
      <c r="H333" s="163"/>
      <c r="I333" s="166"/>
      <c r="J333" s="177">
        <f>BK333</f>
        <v>0</v>
      </c>
      <c r="K333" s="163"/>
      <c r="L333" s="168"/>
      <c r="M333" s="169"/>
      <c r="N333" s="170"/>
      <c r="O333" s="170"/>
      <c r="P333" s="171">
        <f>SUM(P334:P340)</f>
        <v>0</v>
      </c>
      <c r="Q333" s="170"/>
      <c r="R333" s="171">
        <f>SUM(R334:R340)</f>
        <v>0</v>
      </c>
      <c r="S333" s="170"/>
      <c r="T333" s="172">
        <f>SUM(T334:T340)</f>
        <v>0</v>
      </c>
      <c r="AR333" s="173" t="s">
        <v>78</v>
      </c>
      <c r="AT333" s="174" t="s">
        <v>70</v>
      </c>
      <c r="AU333" s="174" t="s">
        <v>78</v>
      </c>
      <c r="AY333" s="173" t="s">
        <v>152</v>
      </c>
      <c r="BK333" s="175">
        <f>SUM(BK334:BK340)</f>
        <v>0</v>
      </c>
    </row>
    <row r="334" spans="1:65" s="2" customFormat="1" ht="21.75" customHeight="1">
      <c r="A334" s="34"/>
      <c r="B334" s="35"/>
      <c r="C334" s="178" t="s">
        <v>518</v>
      </c>
      <c r="D334" s="178" t="s">
        <v>154</v>
      </c>
      <c r="E334" s="179" t="s">
        <v>1647</v>
      </c>
      <c r="F334" s="180" t="s">
        <v>1648</v>
      </c>
      <c r="G334" s="181" t="s">
        <v>308</v>
      </c>
      <c r="H334" s="182">
        <v>91.227999999999994</v>
      </c>
      <c r="I334" s="183"/>
      <c r="J334" s="184">
        <f>ROUND(I334*H334,2)</f>
        <v>0</v>
      </c>
      <c r="K334" s="180" t="s">
        <v>158</v>
      </c>
      <c r="L334" s="39"/>
      <c r="M334" s="185" t="s">
        <v>19</v>
      </c>
      <c r="N334" s="186" t="s">
        <v>43</v>
      </c>
      <c r="O334" s="64"/>
      <c r="P334" s="187">
        <f>O334*H334</f>
        <v>0</v>
      </c>
      <c r="Q334" s="187">
        <v>0</v>
      </c>
      <c r="R334" s="187">
        <f>Q334*H334</f>
        <v>0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159</v>
      </c>
      <c r="AT334" s="189" t="s">
        <v>154</v>
      </c>
      <c r="AU334" s="189" t="s">
        <v>80</v>
      </c>
      <c r="AY334" s="17" t="s">
        <v>152</v>
      </c>
      <c r="BE334" s="190">
        <f>IF(N334="základní",J334,0)</f>
        <v>0</v>
      </c>
      <c r="BF334" s="190">
        <f>IF(N334="snížená",J334,0)</f>
        <v>0</v>
      </c>
      <c r="BG334" s="190">
        <f>IF(N334="zákl. přenesená",J334,0)</f>
        <v>0</v>
      </c>
      <c r="BH334" s="190">
        <f>IF(N334="sníž. přenesená",J334,0)</f>
        <v>0</v>
      </c>
      <c r="BI334" s="190">
        <f>IF(N334="nulová",J334,0)</f>
        <v>0</v>
      </c>
      <c r="BJ334" s="17" t="s">
        <v>80</v>
      </c>
      <c r="BK334" s="190">
        <f>ROUND(I334*H334,2)</f>
        <v>0</v>
      </c>
      <c r="BL334" s="17" t="s">
        <v>159</v>
      </c>
      <c r="BM334" s="189" t="s">
        <v>1649</v>
      </c>
    </row>
    <row r="335" spans="1:65" s="2" customFormat="1" ht="19.5">
      <c r="A335" s="34"/>
      <c r="B335" s="35"/>
      <c r="C335" s="36"/>
      <c r="D335" s="191" t="s">
        <v>161</v>
      </c>
      <c r="E335" s="36"/>
      <c r="F335" s="192" t="s">
        <v>1650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161</v>
      </c>
      <c r="AU335" s="17" t="s">
        <v>80</v>
      </c>
    </row>
    <row r="336" spans="1:65" s="2" customFormat="1" ht="11.25">
      <c r="A336" s="34"/>
      <c r="B336" s="35"/>
      <c r="C336" s="36"/>
      <c r="D336" s="196" t="s">
        <v>163</v>
      </c>
      <c r="E336" s="36"/>
      <c r="F336" s="197" t="s">
        <v>1651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163</v>
      </c>
      <c r="AU336" s="17" t="s">
        <v>80</v>
      </c>
    </row>
    <row r="337" spans="1:65" s="2" customFormat="1" ht="16.5" customHeight="1">
      <c r="A337" s="34"/>
      <c r="B337" s="35"/>
      <c r="C337" s="178" t="s">
        <v>523</v>
      </c>
      <c r="D337" s="178" t="s">
        <v>154</v>
      </c>
      <c r="E337" s="179" t="s">
        <v>632</v>
      </c>
      <c r="F337" s="180" t="s">
        <v>633</v>
      </c>
      <c r="G337" s="181" t="s">
        <v>308</v>
      </c>
      <c r="H337" s="182">
        <v>158.05799999999999</v>
      </c>
      <c r="I337" s="183"/>
      <c r="J337" s="184">
        <f>ROUND(I337*H337,2)</f>
        <v>0</v>
      </c>
      <c r="K337" s="180" t="s">
        <v>158</v>
      </c>
      <c r="L337" s="39"/>
      <c r="M337" s="185" t="s">
        <v>19</v>
      </c>
      <c r="N337" s="186" t="s">
        <v>43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159</v>
      </c>
      <c r="AT337" s="189" t="s">
        <v>154</v>
      </c>
      <c r="AU337" s="189" t="s">
        <v>80</v>
      </c>
      <c r="AY337" s="17" t="s">
        <v>152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80</v>
      </c>
      <c r="BK337" s="190">
        <f>ROUND(I337*H337,2)</f>
        <v>0</v>
      </c>
      <c r="BL337" s="17" t="s">
        <v>159</v>
      </c>
      <c r="BM337" s="189" t="s">
        <v>1652</v>
      </c>
    </row>
    <row r="338" spans="1:65" s="2" customFormat="1" ht="19.5">
      <c r="A338" s="34"/>
      <c r="B338" s="35"/>
      <c r="C338" s="36"/>
      <c r="D338" s="191" t="s">
        <v>161</v>
      </c>
      <c r="E338" s="36"/>
      <c r="F338" s="192" t="s">
        <v>635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161</v>
      </c>
      <c r="AU338" s="17" t="s">
        <v>80</v>
      </c>
    </row>
    <row r="339" spans="1:65" s="2" customFormat="1" ht="11.25">
      <c r="A339" s="34"/>
      <c r="B339" s="35"/>
      <c r="C339" s="36"/>
      <c r="D339" s="196" t="s">
        <v>163</v>
      </c>
      <c r="E339" s="36"/>
      <c r="F339" s="197" t="s">
        <v>636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163</v>
      </c>
      <c r="AU339" s="17" t="s">
        <v>80</v>
      </c>
    </row>
    <row r="340" spans="1:65" s="13" customFormat="1" ht="11.25">
      <c r="B340" s="198"/>
      <c r="C340" s="199"/>
      <c r="D340" s="191" t="s">
        <v>165</v>
      </c>
      <c r="E340" s="200" t="s">
        <v>19</v>
      </c>
      <c r="F340" s="201" t="s">
        <v>1653</v>
      </c>
      <c r="G340" s="199"/>
      <c r="H340" s="202">
        <v>158.05799999999999</v>
      </c>
      <c r="I340" s="203"/>
      <c r="J340" s="199"/>
      <c r="K340" s="199"/>
      <c r="L340" s="204"/>
      <c r="M340" s="234"/>
      <c r="N340" s="235"/>
      <c r="O340" s="235"/>
      <c r="P340" s="235"/>
      <c r="Q340" s="235"/>
      <c r="R340" s="235"/>
      <c r="S340" s="235"/>
      <c r="T340" s="236"/>
      <c r="AT340" s="208" t="s">
        <v>165</v>
      </c>
      <c r="AU340" s="208" t="s">
        <v>80</v>
      </c>
      <c r="AV340" s="13" t="s">
        <v>80</v>
      </c>
      <c r="AW340" s="13" t="s">
        <v>33</v>
      </c>
      <c r="AX340" s="13" t="s">
        <v>78</v>
      </c>
      <c r="AY340" s="208" t="s">
        <v>152</v>
      </c>
    </row>
    <row r="341" spans="1:65" s="2" customFormat="1" ht="6.95" customHeight="1">
      <c r="A341" s="34"/>
      <c r="B341" s="47"/>
      <c r="C341" s="48"/>
      <c r="D341" s="48"/>
      <c r="E341" s="48"/>
      <c r="F341" s="48"/>
      <c r="G341" s="48"/>
      <c r="H341" s="48"/>
      <c r="I341" s="48"/>
      <c r="J341" s="48"/>
      <c r="K341" s="48"/>
      <c r="L341" s="39"/>
      <c r="M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</row>
  </sheetData>
  <sheetProtection algorithmName="SHA-512" hashValue="9KT0eETBCYO9dm3ummXo9FCBSS7qfHn8l+L5eyd9e73c4bdcuv0Vrmxq+/N7cc2lb8rRw4g/A6k3dxGSnopFiA==" saltValue="u1wUip97UtaShz9jrXOxwtCsSgsILxio1a0SBN1Di7Lg5A9MNTeJEJy0puU3sgqHTXa3bqu9R9IJ03g+5PLPWg==" spinCount="100000" sheet="1" objects="1" scenarios="1" formatColumns="0" formatRows="0" autoFilter="0"/>
  <autoFilter ref="C92:K340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/>
    <hyperlink ref="F104" r:id="rId2"/>
    <hyperlink ref="F110" r:id="rId3"/>
    <hyperlink ref="F116" r:id="rId4"/>
    <hyperlink ref="F122" r:id="rId5"/>
    <hyperlink ref="F127" r:id="rId6"/>
    <hyperlink ref="F132" r:id="rId7"/>
    <hyperlink ref="F137" r:id="rId8"/>
    <hyperlink ref="F141" r:id="rId9"/>
    <hyperlink ref="F151" r:id="rId10"/>
    <hyperlink ref="F160" r:id="rId11"/>
    <hyperlink ref="F169" r:id="rId12"/>
    <hyperlink ref="F172" r:id="rId13"/>
    <hyperlink ref="F176" r:id="rId14"/>
    <hyperlink ref="F180" r:id="rId15"/>
    <hyperlink ref="F184" r:id="rId16"/>
    <hyperlink ref="F188" r:id="rId17"/>
    <hyperlink ref="F201" r:id="rId18"/>
    <hyperlink ref="F211" r:id="rId19"/>
    <hyperlink ref="F215" r:id="rId20"/>
    <hyperlink ref="F223" r:id="rId21"/>
    <hyperlink ref="F231" r:id="rId22"/>
    <hyperlink ref="F237" r:id="rId23"/>
    <hyperlink ref="F243" r:id="rId24"/>
    <hyperlink ref="F249" r:id="rId25"/>
    <hyperlink ref="F255" r:id="rId26"/>
    <hyperlink ref="F261" r:id="rId27"/>
    <hyperlink ref="F267" r:id="rId28"/>
    <hyperlink ref="F272" r:id="rId29"/>
    <hyperlink ref="F280" r:id="rId30"/>
    <hyperlink ref="F286" r:id="rId31"/>
    <hyperlink ref="F293" r:id="rId32"/>
    <hyperlink ref="F298" r:id="rId33"/>
    <hyperlink ref="F301" r:id="rId34"/>
    <hyperlink ref="F310" r:id="rId35"/>
    <hyperlink ref="F315" r:id="rId36"/>
    <hyperlink ref="F319" r:id="rId37"/>
    <hyperlink ref="F323" r:id="rId38"/>
    <hyperlink ref="F327" r:id="rId39"/>
    <hyperlink ref="F331" r:id="rId40"/>
    <hyperlink ref="F336" r:id="rId41"/>
    <hyperlink ref="F339" r:id="rId4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3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topLeftCell="A6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1273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1654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ROUND((SUM(BE87:BE91)),  2)</f>
        <v>0</v>
      </c>
      <c r="G35" s="34"/>
      <c r="H35" s="34"/>
      <c r="I35" s="124">
        <v>0.21</v>
      </c>
      <c r="J35" s="123">
        <f>ROUND(((SUM(BE87:BE91))*I35),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ROUND((SUM(BF87:BF91)),  2)</f>
        <v>0</v>
      </c>
      <c r="G36" s="34"/>
      <c r="H36" s="34"/>
      <c r="I36" s="124">
        <v>0.15</v>
      </c>
      <c r="J36" s="123">
        <f>ROUND(((SUM(BF87:BF91))*I36),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ROUND((SUM(BG87:BG91)),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ROUND((SUM(BH87:BH91)),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ROUND((SUM(BI87:BI91)),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1273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F SO-06 02 SM NZP - Elektroinstalace (samostatná příloha)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1209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1210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137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9" t="str">
        <f>E7</f>
        <v>Domov pod hradem Žampach - hospodaření se srážkovými vodami</v>
      </c>
      <c r="F75" s="370"/>
      <c r="G75" s="370"/>
      <c r="H75" s="37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119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69" t="s">
        <v>1273</v>
      </c>
      <c r="F77" s="371"/>
      <c r="G77" s="371"/>
      <c r="H77" s="37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121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3" t="str">
        <f>E11</f>
        <v>F SO-06 02 SM NZP - Elektroinstalace (samostatná příloha)</v>
      </c>
      <c r="F79" s="371"/>
      <c r="G79" s="371"/>
      <c r="H79" s="37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 xml:space="preserve"> </v>
      </c>
      <c r="G81" s="36"/>
      <c r="H81" s="36"/>
      <c r="I81" s="29" t="s">
        <v>23</v>
      </c>
      <c r="J81" s="59" t="str">
        <f>IF(J14="","",J14)</f>
        <v>30. 11. 2021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15" customHeight="1">
      <c r="A83" s="34"/>
      <c r="B83" s="35"/>
      <c r="C83" s="29" t="s">
        <v>25</v>
      </c>
      <c r="D83" s="36"/>
      <c r="E83" s="36"/>
      <c r="F83" s="27" t="str">
        <f>E17</f>
        <v>Pardubický kraj, Komenského náměstí 125, Pardubice</v>
      </c>
      <c r="G83" s="36"/>
      <c r="H83" s="36"/>
      <c r="I83" s="29" t="s">
        <v>31</v>
      </c>
      <c r="J83" s="32" t="str">
        <f>E23</f>
        <v>IRBOS s.r.o., Čestice 115, Kostelec nad Orlicí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138</v>
      </c>
      <c r="D86" s="154" t="s">
        <v>56</v>
      </c>
      <c r="E86" s="154" t="s">
        <v>52</v>
      </c>
      <c r="F86" s="154" t="s">
        <v>53</v>
      </c>
      <c r="G86" s="154" t="s">
        <v>139</v>
      </c>
      <c r="H86" s="154" t="s">
        <v>140</v>
      </c>
      <c r="I86" s="154" t="s">
        <v>141</v>
      </c>
      <c r="J86" s="154" t="s">
        <v>125</v>
      </c>
      <c r="K86" s="155" t="s">
        <v>142</v>
      </c>
      <c r="L86" s="156"/>
      <c r="M86" s="68" t="s">
        <v>19</v>
      </c>
      <c r="N86" s="69" t="s">
        <v>41</v>
      </c>
      <c r="O86" s="69" t="s">
        <v>143</v>
      </c>
      <c r="P86" s="69" t="s">
        <v>144</v>
      </c>
      <c r="Q86" s="69" t="s">
        <v>145</v>
      </c>
      <c r="R86" s="69" t="s">
        <v>146</v>
      </c>
      <c r="S86" s="69" t="s">
        <v>147</v>
      </c>
      <c r="T86" s="70" t="s">
        <v>148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149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0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126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346</v>
      </c>
      <c r="F88" s="165" t="s">
        <v>1211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0</v>
      </c>
      <c r="S88" s="170"/>
      <c r="T88" s="172">
        <f>T89</f>
        <v>0</v>
      </c>
      <c r="AR88" s="173" t="s">
        <v>174</v>
      </c>
      <c r="AT88" s="174" t="s">
        <v>70</v>
      </c>
      <c r="AU88" s="174" t="s">
        <v>71</v>
      </c>
      <c r="AY88" s="173" t="s">
        <v>152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1212</v>
      </c>
      <c r="F89" s="176" t="s">
        <v>1213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SUM(P90:P91)</f>
        <v>0</v>
      </c>
      <c r="Q89" s="170"/>
      <c r="R89" s="171">
        <f>SUM(R90:R91)</f>
        <v>0</v>
      </c>
      <c r="S89" s="170"/>
      <c r="T89" s="172">
        <f>SUM(T90:T91)</f>
        <v>0</v>
      </c>
      <c r="AR89" s="173" t="s">
        <v>174</v>
      </c>
      <c r="AT89" s="174" t="s">
        <v>70</v>
      </c>
      <c r="AU89" s="174" t="s">
        <v>78</v>
      </c>
      <c r="AY89" s="173" t="s">
        <v>152</v>
      </c>
      <c r="BK89" s="175">
        <f>SUM(BK90:BK91)</f>
        <v>0</v>
      </c>
    </row>
    <row r="90" spans="1:65" s="2" customFormat="1" ht="16.5" customHeight="1">
      <c r="A90" s="34"/>
      <c r="B90" s="35"/>
      <c r="C90" s="178" t="s">
        <v>78</v>
      </c>
      <c r="D90" s="178" t="s">
        <v>154</v>
      </c>
      <c r="E90" s="179" t="s">
        <v>1214</v>
      </c>
      <c r="F90" s="180" t="s">
        <v>1215</v>
      </c>
      <c r="G90" s="181" t="s">
        <v>846</v>
      </c>
      <c r="H90" s="182">
        <v>1</v>
      </c>
      <c r="I90" s="183"/>
      <c r="J90" s="184">
        <f>ROUND(I90*H90,2)</f>
        <v>0</v>
      </c>
      <c r="K90" s="180" t="s">
        <v>19</v>
      </c>
      <c r="L90" s="39"/>
      <c r="M90" s="185" t="s">
        <v>19</v>
      </c>
      <c r="N90" s="186" t="s">
        <v>43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585</v>
      </c>
      <c r="AT90" s="189" t="s">
        <v>154</v>
      </c>
      <c r="AU90" s="189" t="s">
        <v>80</v>
      </c>
      <c r="AY90" s="17" t="s">
        <v>152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80</v>
      </c>
      <c r="BK90" s="190">
        <f>ROUND(I90*H90,2)</f>
        <v>0</v>
      </c>
      <c r="BL90" s="17" t="s">
        <v>585</v>
      </c>
      <c r="BM90" s="189" t="s">
        <v>1216</v>
      </c>
    </row>
    <row r="91" spans="1:65" s="2" customFormat="1" ht="11.25">
      <c r="A91" s="34"/>
      <c r="B91" s="35"/>
      <c r="C91" s="36"/>
      <c r="D91" s="191" t="s">
        <v>161</v>
      </c>
      <c r="E91" s="36"/>
      <c r="F91" s="192" t="s">
        <v>1655</v>
      </c>
      <c r="G91" s="36"/>
      <c r="H91" s="36"/>
      <c r="I91" s="193"/>
      <c r="J91" s="36"/>
      <c r="K91" s="36"/>
      <c r="L91" s="39"/>
      <c r="M91" s="220"/>
      <c r="N91" s="221"/>
      <c r="O91" s="222"/>
      <c r="P91" s="222"/>
      <c r="Q91" s="222"/>
      <c r="R91" s="222"/>
      <c r="S91" s="222"/>
      <c r="T91" s="223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x5O1X0sPyBlM3knng9O0SKSrr7YDas2EcwXwDcjOE7rz8+LPBDHD1/gIglGKbjqfXwcL1H5BKxelr35RwbcfhA==" saltValue="wQYrnlGvwt45zSQWVSkFLg/NHMtcHOQJcznyY8kpT0OTkpiBl6xV4BTlx8Hj5L9QGLPrTa8ImjK9WZ9qWYVDMQ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5" customFormat="1" ht="45" customHeight="1">
      <c r="B3" s="241"/>
      <c r="C3" s="373" t="s">
        <v>1656</v>
      </c>
      <c r="D3" s="373"/>
      <c r="E3" s="373"/>
      <c r="F3" s="373"/>
      <c r="G3" s="373"/>
      <c r="H3" s="373"/>
      <c r="I3" s="373"/>
      <c r="J3" s="373"/>
      <c r="K3" s="242"/>
    </row>
    <row r="4" spans="2:11" s="1" customFormat="1" ht="25.5" customHeight="1">
      <c r="B4" s="243"/>
      <c r="C4" s="378" t="s">
        <v>1657</v>
      </c>
      <c r="D4" s="378"/>
      <c r="E4" s="378"/>
      <c r="F4" s="378"/>
      <c r="G4" s="378"/>
      <c r="H4" s="378"/>
      <c r="I4" s="378"/>
      <c r="J4" s="378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7" t="s">
        <v>1658</v>
      </c>
      <c r="D6" s="377"/>
      <c r="E6" s="377"/>
      <c r="F6" s="377"/>
      <c r="G6" s="377"/>
      <c r="H6" s="377"/>
      <c r="I6" s="377"/>
      <c r="J6" s="377"/>
      <c r="K6" s="244"/>
    </row>
    <row r="7" spans="2:11" s="1" customFormat="1" ht="15" customHeight="1">
      <c r="B7" s="247"/>
      <c r="C7" s="377" t="s">
        <v>1659</v>
      </c>
      <c r="D7" s="377"/>
      <c r="E7" s="377"/>
      <c r="F7" s="377"/>
      <c r="G7" s="377"/>
      <c r="H7" s="377"/>
      <c r="I7" s="377"/>
      <c r="J7" s="377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7" t="s">
        <v>1660</v>
      </c>
      <c r="D9" s="377"/>
      <c r="E9" s="377"/>
      <c r="F9" s="377"/>
      <c r="G9" s="377"/>
      <c r="H9" s="377"/>
      <c r="I9" s="377"/>
      <c r="J9" s="377"/>
      <c r="K9" s="244"/>
    </row>
    <row r="10" spans="2:11" s="1" customFormat="1" ht="15" customHeight="1">
      <c r="B10" s="247"/>
      <c r="C10" s="246"/>
      <c r="D10" s="377" t="s">
        <v>1661</v>
      </c>
      <c r="E10" s="377"/>
      <c r="F10" s="377"/>
      <c r="G10" s="377"/>
      <c r="H10" s="377"/>
      <c r="I10" s="377"/>
      <c r="J10" s="377"/>
      <c r="K10" s="244"/>
    </row>
    <row r="11" spans="2:11" s="1" customFormat="1" ht="15" customHeight="1">
      <c r="B11" s="247"/>
      <c r="C11" s="248"/>
      <c r="D11" s="377" t="s">
        <v>1662</v>
      </c>
      <c r="E11" s="377"/>
      <c r="F11" s="377"/>
      <c r="G11" s="377"/>
      <c r="H11" s="377"/>
      <c r="I11" s="377"/>
      <c r="J11" s="377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1663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7" t="s">
        <v>1664</v>
      </c>
      <c r="E15" s="377"/>
      <c r="F15" s="377"/>
      <c r="G15" s="377"/>
      <c r="H15" s="377"/>
      <c r="I15" s="377"/>
      <c r="J15" s="377"/>
      <c r="K15" s="244"/>
    </row>
    <row r="16" spans="2:11" s="1" customFormat="1" ht="15" customHeight="1">
      <c r="B16" s="247"/>
      <c r="C16" s="248"/>
      <c r="D16" s="377" t="s">
        <v>1665</v>
      </c>
      <c r="E16" s="377"/>
      <c r="F16" s="377"/>
      <c r="G16" s="377"/>
      <c r="H16" s="377"/>
      <c r="I16" s="377"/>
      <c r="J16" s="377"/>
      <c r="K16" s="244"/>
    </row>
    <row r="17" spans="2:11" s="1" customFormat="1" ht="15" customHeight="1">
      <c r="B17" s="247"/>
      <c r="C17" s="248"/>
      <c r="D17" s="377" t="s">
        <v>1666</v>
      </c>
      <c r="E17" s="377"/>
      <c r="F17" s="377"/>
      <c r="G17" s="377"/>
      <c r="H17" s="377"/>
      <c r="I17" s="377"/>
      <c r="J17" s="377"/>
      <c r="K17" s="244"/>
    </row>
    <row r="18" spans="2:11" s="1" customFormat="1" ht="15" customHeight="1">
      <c r="B18" s="247"/>
      <c r="C18" s="248"/>
      <c r="D18" s="248"/>
      <c r="E18" s="250" t="s">
        <v>77</v>
      </c>
      <c r="F18" s="377" t="s">
        <v>1667</v>
      </c>
      <c r="G18" s="377"/>
      <c r="H18" s="377"/>
      <c r="I18" s="377"/>
      <c r="J18" s="377"/>
      <c r="K18" s="244"/>
    </row>
    <row r="19" spans="2:11" s="1" customFormat="1" ht="15" customHeight="1">
      <c r="B19" s="247"/>
      <c r="C19" s="248"/>
      <c r="D19" s="248"/>
      <c r="E19" s="250" t="s">
        <v>1668</v>
      </c>
      <c r="F19" s="377" t="s">
        <v>1669</v>
      </c>
      <c r="G19" s="377"/>
      <c r="H19" s="377"/>
      <c r="I19" s="377"/>
      <c r="J19" s="377"/>
      <c r="K19" s="244"/>
    </row>
    <row r="20" spans="2:11" s="1" customFormat="1" ht="15" customHeight="1">
      <c r="B20" s="247"/>
      <c r="C20" s="248"/>
      <c r="D20" s="248"/>
      <c r="E20" s="250" t="s">
        <v>1670</v>
      </c>
      <c r="F20" s="377" t="s">
        <v>1671</v>
      </c>
      <c r="G20" s="377"/>
      <c r="H20" s="377"/>
      <c r="I20" s="377"/>
      <c r="J20" s="377"/>
      <c r="K20" s="244"/>
    </row>
    <row r="21" spans="2:11" s="1" customFormat="1" ht="15" customHeight="1">
      <c r="B21" s="247"/>
      <c r="C21" s="248"/>
      <c r="D21" s="248"/>
      <c r="E21" s="250" t="s">
        <v>104</v>
      </c>
      <c r="F21" s="377" t="s">
        <v>105</v>
      </c>
      <c r="G21" s="377"/>
      <c r="H21" s="377"/>
      <c r="I21" s="377"/>
      <c r="J21" s="377"/>
      <c r="K21" s="244"/>
    </row>
    <row r="22" spans="2:11" s="1" customFormat="1" ht="15" customHeight="1">
      <c r="B22" s="247"/>
      <c r="C22" s="248"/>
      <c r="D22" s="248"/>
      <c r="E22" s="250" t="s">
        <v>1672</v>
      </c>
      <c r="F22" s="377" t="s">
        <v>1673</v>
      </c>
      <c r="G22" s="377"/>
      <c r="H22" s="377"/>
      <c r="I22" s="377"/>
      <c r="J22" s="377"/>
      <c r="K22" s="244"/>
    </row>
    <row r="23" spans="2:11" s="1" customFormat="1" ht="15" customHeight="1">
      <c r="B23" s="247"/>
      <c r="C23" s="248"/>
      <c r="D23" s="248"/>
      <c r="E23" s="250" t="s">
        <v>84</v>
      </c>
      <c r="F23" s="377" t="s">
        <v>1674</v>
      </c>
      <c r="G23" s="377"/>
      <c r="H23" s="377"/>
      <c r="I23" s="377"/>
      <c r="J23" s="377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7" t="s">
        <v>1675</v>
      </c>
      <c r="D25" s="377"/>
      <c r="E25" s="377"/>
      <c r="F25" s="377"/>
      <c r="G25" s="377"/>
      <c r="H25" s="377"/>
      <c r="I25" s="377"/>
      <c r="J25" s="377"/>
      <c r="K25" s="244"/>
    </row>
    <row r="26" spans="2:11" s="1" customFormat="1" ht="15" customHeight="1">
      <c r="B26" s="247"/>
      <c r="C26" s="377" t="s">
        <v>1676</v>
      </c>
      <c r="D26" s="377"/>
      <c r="E26" s="377"/>
      <c r="F26" s="377"/>
      <c r="G26" s="377"/>
      <c r="H26" s="377"/>
      <c r="I26" s="377"/>
      <c r="J26" s="377"/>
      <c r="K26" s="244"/>
    </row>
    <row r="27" spans="2:11" s="1" customFormat="1" ht="15" customHeight="1">
      <c r="B27" s="247"/>
      <c r="C27" s="246"/>
      <c r="D27" s="377" t="s">
        <v>1677</v>
      </c>
      <c r="E27" s="377"/>
      <c r="F27" s="377"/>
      <c r="G27" s="377"/>
      <c r="H27" s="377"/>
      <c r="I27" s="377"/>
      <c r="J27" s="377"/>
      <c r="K27" s="244"/>
    </row>
    <row r="28" spans="2:11" s="1" customFormat="1" ht="15" customHeight="1">
      <c r="B28" s="247"/>
      <c r="C28" s="248"/>
      <c r="D28" s="377" t="s">
        <v>1678</v>
      </c>
      <c r="E28" s="377"/>
      <c r="F28" s="377"/>
      <c r="G28" s="377"/>
      <c r="H28" s="377"/>
      <c r="I28" s="377"/>
      <c r="J28" s="377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7" t="s">
        <v>1679</v>
      </c>
      <c r="E30" s="377"/>
      <c r="F30" s="377"/>
      <c r="G30" s="377"/>
      <c r="H30" s="377"/>
      <c r="I30" s="377"/>
      <c r="J30" s="377"/>
      <c r="K30" s="244"/>
    </row>
    <row r="31" spans="2:11" s="1" customFormat="1" ht="15" customHeight="1">
      <c r="B31" s="247"/>
      <c r="C31" s="248"/>
      <c r="D31" s="377" t="s">
        <v>1680</v>
      </c>
      <c r="E31" s="377"/>
      <c r="F31" s="377"/>
      <c r="G31" s="377"/>
      <c r="H31" s="377"/>
      <c r="I31" s="377"/>
      <c r="J31" s="377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7" t="s">
        <v>1681</v>
      </c>
      <c r="E33" s="377"/>
      <c r="F33" s="377"/>
      <c r="G33" s="377"/>
      <c r="H33" s="377"/>
      <c r="I33" s="377"/>
      <c r="J33" s="377"/>
      <c r="K33" s="244"/>
    </row>
    <row r="34" spans="2:11" s="1" customFormat="1" ht="15" customHeight="1">
      <c r="B34" s="247"/>
      <c r="C34" s="248"/>
      <c r="D34" s="377" t="s">
        <v>1682</v>
      </c>
      <c r="E34" s="377"/>
      <c r="F34" s="377"/>
      <c r="G34" s="377"/>
      <c r="H34" s="377"/>
      <c r="I34" s="377"/>
      <c r="J34" s="377"/>
      <c r="K34" s="244"/>
    </row>
    <row r="35" spans="2:11" s="1" customFormat="1" ht="15" customHeight="1">
      <c r="B35" s="247"/>
      <c r="C35" s="248"/>
      <c r="D35" s="377" t="s">
        <v>1683</v>
      </c>
      <c r="E35" s="377"/>
      <c r="F35" s="377"/>
      <c r="G35" s="377"/>
      <c r="H35" s="377"/>
      <c r="I35" s="377"/>
      <c r="J35" s="377"/>
      <c r="K35" s="244"/>
    </row>
    <row r="36" spans="2:11" s="1" customFormat="1" ht="15" customHeight="1">
      <c r="B36" s="247"/>
      <c r="C36" s="248"/>
      <c r="D36" s="246"/>
      <c r="E36" s="249" t="s">
        <v>138</v>
      </c>
      <c r="F36" s="246"/>
      <c r="G36" s="377" t="s">
        <v>1684</v>
      </c>
      <c r="H36" s="377"/>
      <c r="I36" s="377"/>
      <c r="J36" s="377"/>
      <c r="K36" s="244"/>
    </row>
    <row r="37" spans="2:11" s="1" customFormat="1" ht="30.75" customHeight="1">
      <c r="B37" s="247"/>
      <c r="C37" s="248"/>
      <c r="D37" s="246"/>
      <c r="E37" s="249" t="s">
        <v>1685</v>
      </c>
      <c r="F37" s="246"/>
      <c r="G37" s="377" t="s">
        <v>1686</v>
      </c>
      <c r="H37" s="377"/>
      <c r="I37" s="377"/>
      <c r="J37" s="377"/>
      <c r="K37" s="244"/>
    </row>
    <row r="38" spans="2:11" s="1" customFormat="1" ht="15" customHeight="1">
      <c r="B38" s="247"/>
      <c r="C38" s="248"/>
      <c r="D38" s="246"/>
      <c r="E38" s="249" t="s">
        <v>52</v>
      </c>
      <c r="F38" s="246"/>
      <c r="G38" s="377" t="s">
        <v>1687</v>
      </c>
      <c r="H38" s="377"/>
      <c r="I38" s="377"/>
      <c r="J38" s="377"/>
      <c r="K38" s="244"/>
    </row>
    <row r="39" spans="2:11" s="1" customFormat="1" ht="15" customHeight="1">
      <c r="B39" s="247"/>
      <c r="C39" s="248"/>
      <c r="D39" s="246"/>
      <c r="E39" s="249" t="s">
        <v>53</v>
      </c>
      <c r="F39" s="246"/>
      <c r="G39" s="377" t="s">
        <v>1688</v>
      </c>
      <c r="H39" s="377"/>
      <c r="I39" s="377"/>
      <c r="J39" s="377"/>
      <c r="K39" s="244"/>
    </row>
    <row r="40" spans="2:11" s="1" customFormat="1" ht="15" customHeight="1">
      <c r="B40" s="247"/>
      <c r="C40" s="248"/>
      <c r="D40" s="246"/>
      <c r="E40" s="249" t="s">
        <v>139</v>
      </c>
      <c r="F40" s="246"/>
      <c r="G40" s="377" t="s">
        <v>1689</v>
      </c>
      <c r="H40" s="377"/>
      <c r="I40" s="377"/>
      <c r="J40" s="377"/>
      <c r="K40" s="244"/>
    </row>
    <row r="41" spans="2:11" s="1" customFormat="1" ht="15" customHeight="1">
      <c r="B41" s="247"/>
      <c r="C41" s="248"/>
      <c r="D41" s="246"/>
      <c r="E41" s="249" t="s">
        <v>140</v>
      </c>
      <c r="F41" s="246"/>
      <c r="G41" s="377" t="s">
        <v>1690</v>
      </c>
      <c r="H41" s="377"/>
      <c r="I41" s="377"/>
      <c r="J41" s="377"/>
      <c r="K41" s="244"/>
    </row>
    <row r="42" spans="2:11" s="1" customFormat="1" ht="15" customHeight="1">
      <c r="B42" s="247"/>
      <c r="C42" s="248"/>
      <c r="D42" s="246"/>
      <c r="E42" s="249" t="s">
        <v>1691</v>
      </c>
      <c r="F42" s="246"/>
      <c r="G42" s="377" t="s">
        <v>1692</v>
      </c>
      <c r="H42" s="377"/>
      <c r="I42" s="377"/>
      <c r="J42" s="377"/>
      <c r="K42" s="244"/>
    </row>
    <row r="43" spans="2:11" s="1" customFormat="1" ht="15" customHeight="1">
      <c r="B43" s="247"/>
      <c r="C43" s="248"/>
      <c r="D43" s="246"/>
      <c r="E43" s="249"/>
      <c r="F43" s="246"/>
      <c r="G43" s="377" t="s">
        <v>1693</v>
      </c>
      <c r="H43" s="377"/>
      <c r="I43" s="377"/>
      <c r="J43" s="377"/>
      <c r="K43" s="244"/>
    </row>
    <row r="44" spans="2:11" s="1" customFormat="1" ht="15" customHeight="1">
      <c r="B44" s="247"/>
      <c r="C44" s="248"/>
      <c r="D44" s="246"/>
      <c r="E44" s="249" t="s">
        <v>1694</v>
      </c>
      <c r="F44" s="246"/>
      <c r="G44" s="377" t="s">
        <v>1695</v>
      </c>
      <c r="H44" s="377"/>
      <c r="I44" s="377"/>
      <c r="J44" s="377"/>
      <c r="K44" s="244"/>
    </row>
    <row r="45" spans="2:11" s="1" customFormat="1" ht="15" customHeight="1">
      <c r="B45" s="247"/>
      <c r="C45" s="248"/>
      <c r="D45" s="246"/>
      <c r="E45" s="249" t="s">
        <v>142</v>
      </c>
      <c r="F45" s="246"/>
      <c r="G45" s="377" t="s">
        <v>1696</v>
      </c>
      <c r="H45" s="377"/>
      <c r="I45" s="377"/>
      <c r="J45" s="377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7" t="s">
        <v>1697</v>
      </c>
      <c r="E47" s="377"/>
      <c r="F47" s="377"/>
      <c r="G47" s="377"/>
      <c r="H47" s="377"/>
      <c r="I47" s="377"/>
      <c r="J47" s="377"/>
      <c r="K47" s="244"/>
    </row>
    <row r="48" spans="2:11" s="1" customFormat="1" ht="15" customHeight="1">
      <c r="B48" s="247"/>
      <c r="C48" s="248"/>
      <c r="D48" s="248"/>
      <c r="E48" s="377" t="s">
        <v>1698</v>
      </c>
      <c r="F48" s="377"/>
      <c r="G48" s="377"/>
      <c r="H48" s="377"/>
      <c r="I48" s="377"/>
      <c r="J48" s="377"/>
      <c r="K48" s="244"/>
    </row>
    <row r="49" spans="2:11" s="1" customFormat="1" ht="15" customHeight="1">
      <c r="B49" s="247"/>
      <c r="C49" s="248"/>
      <c r="D49" s="248"/>
      <c r="E49" s="377" t="s">
        <v>1699</v>
      </c>
      <c r="F49" s="377"/>
      <c r="G49" s="377"/>
      <c r="H49" s="377"/>
      <c r="I49" s="377"/>
      <c r="J49" s="377"/>
      <c r="K49" s="244"/>
    </row>
    <row r="50" spans="2:11" s="1" customFormat="1" ht="15" customHeight="1">
      <c r="B50" s="247"/>
      <c r="C50" s="248"/>
      <c r="D50" s="248"/>
      <c r="E50" s="377" t="s">
        <v>1700</v>
      </c>
      <c r="F50" s="377"/>
      <c r="G50" s="377"/>
      <c r="H50" s="377"/>
      <c r="I50" s="377"/>
      <c r="J50" s="377"/>
      <c r="K50" s="244"/>
    </row>
    <row r="51" spans="2:11" s="1" customFormat="1" ht="15" customHeight="1">
      <c r="B51" s="247"/>
      <c r="C51" s="248"/>
      <c r="D51" s="377" t="s">
        <v>1701</v>
      </c>
      <c r="E51" s="377"/>
      <c r="F51" s="377"/>
      <c r="G51" s="377"/>
      <c r="H51" s="377"/>
      <c r="I51" s="377"/>
      <c r="J51" s="377"/>
      <c r="K51" s="244"/>
    </row>
    <row r="52" spans="2:11" s="1" customFormat="1" ht="25.5" customHeight="1">
      <c r="B52" s="243"/>
      <c r="C52" s="378" t="s">
        <v>1702</v>
      </c>
      <c r="D52" s="378"/>
      <c r="E52" s="378"/>
      <c r="F52" s="378"/>
      <c r="G52" s="378"/>
      <c r="H52" s="378"/>
      <c r="I52" s="378"/>
      <c r="J52" s="378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7" t="s">
        <v>1703</v>
      </c>
      <c r="D54" s="377"/>
      <c r="E54" s="377"/>
      <c r="F54" s="377"/>
      <c r="G54" s="377"/>
      <c r="H54" s="377"/>
      <c r="I54" s="377"/>
      <c r="J54" s="377"/>
      <c r="K54" s="244"/>
    </row>
    <row r="55" spans="2:11" s="1" customFormat="1" ht="15" customHeight="1">
      <c r="B55" s="243"/>
      <c r="C55" s="377" t="s">
        <v>1704</v>
      </c>
      <c r="D55" s="377"/>
      <c r="E55" s="377"/>
      <c r="F55" s="377"/>
      <c r="G55" s="377"/>
      <c r="H55" s="377"/>
      <c r="I55" s="377"/>
      <c r="J55" s="377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7" t="s">
        <v>1705</v>
      </c>
      <c r="D57" s="377"/>
      <c r="E57" s="377"/>
      <c r="F57" s="377"/>
      <c r="G57" s="377"/>
      <c r="H57" s="377"/>
      <c r="I57" s="377"/>
      <c r="J57" s="377"/>
      <c r="K57" s="244"/>
    </row>
    <row r="58" spans="2:11" s="1" customFormat="1" ht="15" customHeight="1">
      <c r="B58" s="243"/>
      <c r="C58" s="248"/>
      <c r="D58" s="377" t="s">
        <v>1706</v>
      </c>
      <c r="E58" s="377"/>
      <c r="F58" s="377"/>
      <c r="G58" s="377"/>
      <c r="H58" s="377"/>
      <c r="I58" s="377"/>
      <c r="J58" s="377"/>
      <c r="K58" s="244"/>
    </row>
    <row r="59" spans="2:11" s="1" customFormat="1" ht="15" customHeight="1">
      <c r="B59" s="243"/>
      <c r="C59" s="248"/>
      <c r="D59" s="377" t="s">
        <v>1707</v>
      </c>
      <c r="E59" s="377"/>
      <c r="F59" s="377"/>
      <c r="G59" s="377"/>
      <c r="H59" s="377"/>
      <c r="I59" s="377"/>
      <c r="J59" s="377"/>
      <c r="K59" s="244"/>
    </row>
    <row r="60" spans="2:11" s="1" customFormat="1" ht="15" customHeight="1">
      <c r="B60" s="243"/>
      <c r="C60" s="248"/>
      <c r="D60" s="377" t="s">
        <v>1708</v>
      </c>
      <c r="E60" s="377"/>
      <c r="F60" s="377"/>
      <c r="G60" s="377"/>
      <c r="H60" s="377"/>
      <c r="I60" s="377"/>
      <c r="J60" s="377"/>
      <c r="K60" s="244"/>
    </row>
    <row r="61" spans="2:11" s="1" customFormat="1" ht="15" customHeight="1">
      <c r="B61" s="243"/>
      <c r="C61" s="248"/>
      <c r="D61" s="377" t="s">
        <v>1709</v>
      </c>
      <c r="E61" s="377"/>
      <c r="F61" s="377"/>
      <c r="G61" s="377"/>
      <c r="H61" s="377"/>
      <c r="I61" s="377"/>
      <c r="J61" s="377"/>
      <c r="K61" s="244"/>
    </row>
    <row r="62" spans="2:11" s="1" customFormat="1" ht="15" customHeight="1">
      <c r="B62" s="243"/>
      <c r="C62" s="248"/>
      <c r="D62" s="379" t="s">
        <v>1710</v>
      </c>
      <c r="E62" s="379"/>
      <c r="F62" s="379"/>
      <c r="G62" s="379"/>
      <c r="H62" s="379"/>
      <c r="I62" s="379"/>
      <c r="J62" s="379"/>
      <c r="K62" s="244"/>
    </row>
    <row r="63" spans="2:11" s="1" customFormat="1" ht="15" customHeight="1">
      <c r="B63" s="243"/>
      <c r="C63" s="248"/>
      <c r="D63" s="377" t="s">
        <v>1711</v>
      </c>
      <c r="E63" s="377"/>
      <c r="F63" s="377"/>
      <c r="G63" s="377"/>
      <c r="H63" s="377"/>
      <c r="I63" s="377"/>
      <c r="J63" s="377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7" t="s">
        <v>1712</v>
      </c>
      <c r="E65" s="377"/>
      <c r="F65" s="377"/>
      <c r="G65" s="377"/>
      <c r="H65" s="377"/>
      <c r="I65" s="377"/>
      <c r="J65" s="377"/>
      <c r="K65" s="244"/>
    </row>
    <row r="66" spans="2:11" s="1" customFormat="1" ht="15" customHeight="1">
      <c r="B66" s="243"/>
      <c r="C66" s="248"/>
      <c r="D66" s="379" t="s">
        <v>1713</v>
      </c>
      <c r="E66" s="379"/>
      <c r="F66" s="379"/>
      <c r="G66" s="379"/>
      <c r="H66" s="379"/>
      <c r="I66" s="379"/>
      <c r="J66" s="379"/>
      <c r="K66" s="244"/>
    </row>
    <row r="67" spans="2:11" s="1" customFormat="1" ht="15" customHeight="1">
      <c r="B67" s="243"/>
      <c r="C67" s="248"/>
      <c r="D67" s="377" t="s">
        <v>1714</v>
      </c>
      <c r="E67" s="377"/>
      <c r="F67" s="377"/>
      <c r="G67" s="377"/>
      <c r="H67" s="377"/>
      <c r="I67" s="377"/>
      <c r="J67" s="377"/>
      <c r="K67" s="244"/>
    </row>
    <row r="68" spans="2:11" s="1" customFormat="1" ht="15" customHeight="1">
      <c r="B68" s="243"/>
      <c r="C68" s="248"/>
      <c r="D68" s="377" t="s">
        <v>1715</v>
      </c>
      <c r="E68" s="377"/>
      <c r="F68" s="377"/>
      <c r="G68" s="377"/>
      <c r="H68" s="377"/>
      <c r="I68" s="377"/>
      <c r="J68" s="377"/>
      <c r="K68" s="244"/>
    </row>
    <row r="69" spans="2:11" s="1" customFormat="1" ht="15" customHeight="1">
      <c r="B69" s="243"/>
      <c r="C69" s="248"/>
      <c r="D69" s="377" t="s">
        <v>1716</v>
      </c>
      <c r="E69" s="377"/>
      <c r="F69" s="377"/>
      <c r="G69" s="377"/>
      <c r="H69" s="377"/>
      <c r="I69" s="377"/>
      <c r="J69" s="377"/>
      <c r="K69" s="244"/>
    </row>
    <row r="70" spans="2:11" s="1" customFormat="1" ht="15" customHeight="1">
      <c r="B70" s="243"/>
      <c r="C70" s="248"/>
      <c r="D70" s="377" t="s">
        <v>1717</v>
      </c>
      <c r="E70" s="377"/>
      <c r="F70" s="377"/>
      <c r="G70" s="377"/>
      <c r="H70" s="377"/>
      <c r="I70" s="377"/>
      <c r="J70" s="377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72" t="s">
        <v>1718</v>
      </c>
      <c r="D75" s="372"/>
      <c r="E75" s="372"/>
      <c r="F75" s="372"/>
      <c r="G75" s="372"/>
      <c r="H75" s="372"/>
      <c r="I75" s="372"/>
      <c r="J75" s="372"/>
      <c r="K75" s="261"/>
    </row>
    <row r="76" spans="2:11" s="1" customFormat="1" ht="17.25" customHeight="1">
      <c r="B76" s="260"/>
      <c r="C76" s="262" t="s">
        <v>1719</v>
      </c>
      <c r="D76" s="262"/>
      <c r="E76" s="262"/>
      <c r="F76" s="262" t="s">
        <v>1720</v>
      </c>
      <c r="G76" s="263"/>
      <c r="H76" s="262" t="s">
        <v>53</v>
      </c>
      <c r="I76" s="262" t="s">
        <v>56</v>
      </c>
      <c r="J76" s="262" t="s">
        <v>1721</v>
      </c>
      <c r="K76" s="261"/>
    </row>
    <row r="77" spans="2:11" s="1" customFormat="1" ht="17.25" customHeight="1">
      <c r="B77" s="260"/>
      <c r="C77" s="264" t="s">
        <v>1722</v>
      </c>
      <c r="D77" s="264"/>
      <c r="E77" s="264"/>
      <c r="F77" s="265" t="s">
        <v>1723</v>
      </c>
      <c r="G77" s="266"/>
      <c r="H77" s="264"/>
      <c r="I77" s="264"/>
      <c r="J77" s="264" t="s">
        <v>1724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52</v>
      </c>
      <c r="D79" s="269"/>
      <c r="E79" s="269"/>
      <c r="F79" s="270" t="s">
        <v>1725</v>
      </c>
      <c r="G79" s="271"/>
      <c r="H79" s="249" t="s">
        <v>1726</v>
      </c>
      <c r="I79" s="249" t="s">
        <v>1727</v>
      </c>
      <c r="J79" s="249">
        <v>20</v>
      </c>
      <c r="K79" s="261"/>
    </row>
    <row r="80" spans="2:11" s="1" customFormat="1" ht="15" customHeight="1">
      <c r="B80" s="260"/>
      <c r="C80" s="249" t="s">
        <v>1728</v>
      </c>
      <c r="D80" s="249"/>
      <c r="E80" s="249"/>
      <c r="F80" s="270" t="s">
        <v>1725</v>
      </c>
      <c r="G80" s="271"/>
      <c r="H80" s="249" t="s">
        <v>1729</v>
      </c>
      <c r="I80" s="249" t="s">
        <v>1727</v>
      </c>
      <c r="J80" s="249">
        <v>120</v>
      </c>
      <c r="K80" s="261"/>
    </row>
    <row r="81" spans="2:11" s="1" customFormat="1" ht="15" customHeight="1">
      <c r="B81" s="272"/>
      <c r="C81" s="249" t="s">
        <v>1730</v>
      </c>
      <c r="D81" s="249"/>
      <c r="E81" s="249"/>
      <c r="F81" s="270" t="s">
        <v>1731</v>
      </c>
      <c r="G81" s="271"/>
      <c r="H81" s="249" t="s">
        <v>1732</v>
      </c>
      <c r="I81" s="249" t="s">
        <v>1727</v>
      </c>
      <c r="J81" s="249">
        <v>50</v>
      </c>
      <c r="K81" s="261"/>
    </row>
    <row r="82" spans="2:11" s="1" customFormat="1" ht="15" customHeight="1">
      <c r="B82" s="272"/>
      <c r="C82" s="249" t="s">
        <v>1733</v>
      </c>
      <c r="D82" s="249"/>
      <c r="E82" s="249"/>
      <c r="F82" s="270" t="s">
        <v>1725</v>
      </c>
      <c r="G82" s="271"/>
      <c r="H82" s="249" t="s">
        <v>1734</v>
      </c>
      <c r="I82" s="249" t="s">
        <v>1735</v>
      </c>
      <c r="J82" s="249"/>
      <c r="K82" s="261"/>
    </row>
    <row r="83" spans="2:11" s="1" customFormat="1" ht="15" customHeight="1">
      <c r="B83" s="272"/>
      <c r="C83" s="273" t="s">
        <v>1736</v>
      </c>
      <c r="D83" s="273"/>
      <c r="E83" s="273"/>
      <c r="F83" s="274" t="s">
        <v>1731</v>
      </c>
      <c r="G83" s="273"/>
      <c r="H83" s="273" t="s">
        <v>1737</v>
      </c>
      <c r="I83" s="273" t="s">
        <v>1727</v>
      </c>
      <c r="J83" s="273">
        <v>15</v>
      </c>
      <c r="K83" s="261"/>
    </row>
    <row r="84" spans="2:11" s="1" customFormat="1" ht="15" customHeight="1">
      <c r="B84" s="272"/>
      <c r="C84" s="273" t="s">
        <v>1738</v>
      </c>
      <c r="D84" s="273"/>
      <c r="E84" s="273"/>
      <c r="F84" s="274" t="s">
        <v>1731</v>
      </c>
      <c r="G84" s="273"/>
      <c r="H84" s="273" t="s">
        <v>1739</v>
      </c>
      <c r="I84" s="273" t="s">
        <v>1727</v>
      </c>
      <c r="J84" s="273">
        <v>15</v>
      </c>
      <c r="K84" s="261"/>
    </row>
    <row r="85" spans="2:11" s="1" customFormat="1" ht="15" customHeight="1">
      <c r="B85" s="272"/>
      <c r="C85" s="273" t="s">
        <v>1740</v>
      </c>
      <c r="D85" s="273"/>
      <c r="E85" s="273"/>
      <c r="F85" s="274" t="s">
        <v>1731</v>
      </c>
      <c r="G85" s="273"/>
      <c r="H85" s="273" t="s">
        <v>1741</v>
      </c>
      <c r="I85" s="273" t="s">
        <v>1727</v>
      </c>
      <c r="J85" s="273">
        <v>20</v>
      </c>
      <c r="K85" s="261"/>
    </row>
    <row r="86" spans="2:11" s="1" customFormat="1" ht="15" customHeight="1">
      <c r="B86" s="272"/>
      <c r="C86" s="273" t="s">
        <v>1742</v>
      </c>
      <c r="D86" s="273"/>
      <c r="E86" s="273"/>
      <c r="F86" s="274" t="s">
        <v>1731</v>
      </c>
      <c r="G86" s="273"/>
      <c r="H86" s="273" t="s">
        <v>1743</v>
      </c>
      <c r="I86" s="273" t="s">
        <v>1727</v>
      </c>
      <c r="J86" s="273">
        <v>20</v>
      </c>
      <c r="K86" s="261"/>
    </row>
    <row r="87" spans="2:11" s="1" customFormat="1" ht="15" customHeight="1">
      <c r="B87" s="272"/>
      <c r="C87" s="249" t="s">
        <v>1744</v>
      </c>
      <c r="D87" s="249"/>
      <c r="E87" s="249"/>
      <c r="F87" s="270" t="s">
        <v>1731</v>
      </c>
      <c r="G87" s="271"/>
      <c r="H87" s="249" t="s">
        <v>1745</v>
      </c>
      <c r="I87" s="249" t="s">
        <v>1727</v>
      </c>
      <c r="J87" s="249">
        <v>50</v>
      </c>
      <c r="K87" s="261"/>
    </row>
    <row r="88" spans="2:11" s="1" customFormat="1" ht="15" customHeight="1">
      <c r="B88" s="272"/>
      <c r="C88" s="249" t="s">
        <v>1746</v>
      </c>
      <c r="D88" s="249"/>
      <c r="E88" s="249"/>
      <c r="F88" s="270" t="s">
        <v>1731</v>
      </c>
      <c r="G88" s="271"/>
      <c r="H88" s="249" t="s">
        <v>1747</v>
      </c>
      <c r="I88" s="249" t="s">
        <v>1727</v>
      </c>
      <c r="J88" s="249">
        <v>20</v>
      </c>
      <c r="K88" s="261"/>
    </row>
    <row r="89" spans="2:11" s="1" customFormat="1" ht="15" customHeight="1">
      <c r="B89" s="272"/>
      <c r="C89" s="249" t="s">
        <v>1748</v>
      </c>
      <c r="D89" s="249"/>
      <c r="E89" s="249"/>
      <c r="F89" s="270" t="s">
        <v>1731</v>
      </c>
      <c r="G89" s="271"/>
      <c r="H89" s="249" t="s">
        <v>1749</v>
      </c>
      <c r="I89" s="249" t="s">
        <v>1727</v>
      </c>
      <c r="J89" s="249">
        <v>20</v>
      </c>
      <c r="K89" s="261"/>
    </row>
    <row r="90" spans="2:11" s="1" customFormat="1" ht="15" customHeight="1">
      <c r="B90" s="272"/>
      <c r="C90" s="249" t="s">
        <v>1750</v>
      </c>
      <c r="D90" s="249"/>
      <c r="E90" s="249"/>
      <c r="F90" s="270" t="s">
        <v>1731</v>
      </c>
      <c r="G90" s="271"/>
      <c r="H90" s="249" t="s">
        <v>1751</v>
      </c>
      <c r="I90" s="249" t="s">
        <v>1727</v>
      </c>
      <c r="J90" s="249">
        <v>50</v>
      </c>
      <c r="K90" s="261"/>
    </row>
    <row r="91" spans="2:11" s="1" customFormat="1" ht="15" customHeight="1">
      <c r="B91" s="272"/>
      <c r="C91" s="249" t="s">
        <v>1752</v>
      </c>
      <c r="D91" s="249"/>
      <c r="E91" s="249"/>
      <c r="F91" s="270" t="s">
        <v>1731</v>
      </c>
      <c r="G91" s="271"/>
      <c r="H91" s="249" t="s">
        <v>1752</v>
      </c>
      <c r="I91" s="249" t="s">
        <v>1727</v>
      </c>
      <c r="J91" s="249">
        <v>50</v>
      </c>
      <c r="K91" s="261"/>
    </row>
    <row r="92" spans="2:11" s="1" customFormat="1" ht="15" customHeight="1">
      <c r="B92" s="272"/>
      <c r="C92" s="249" t="s">
        <v>1753</v>
      </c>
      <c r="D92" s="249"/>
      <c r="E92" s="249"/>
      <c r="F92" s="270" t="s">
        <v>1731</v>
      </c>
      <c r="G92" s="271"/>
      <c r="H92" s="249" t="s">
        <v>1754</v>
      </c>
      <c r="I92" s="249" t="s">
        <v>1727</v>
      </c>
      <c r="J92" s="249">
        <v>255</v>
      </c>
      <c r="K92" s="261"/>
    </row>
    <row r="93" spans="2:11" s="1" customFormat="1" ht="15" customHeight="1">
      <c r="B93" s="272"/>
      <c r="C93" s="249" t="s">
        <v>1755</v>
      </c>
      <c r="D93" s="249"/>
      <c r="E93" s="249"/>
      <c r="F93" s="270" t="s">
        <v>1725</v>
      </c>
      <c r="G93" s="271"/>
      <c r="H93" s="249" t="s">
        <v>1756</v>
      </c>
      <c r="I93" s="249" t="s">
        <v>1757</v>
      </c>
      <c r="J93" s="249"/>
      <c r="K93" s="261"/>
    </row>
    <row r="94" spans="2:11" s="1" customFormat="1" ht="15" customHeight="1">
      <c r="B94" s="272"/>
      <c r="C94" s="249" t="s">
        <v>1758</v>
      </c>
      <c r="D94" s="249"/>
      <c r="E94" s="249"/>
      <c r="F94" s="270" t="s">
        <v>1725</v>
      </c>
      <c r="G94" s="271"/>
      <c r="H94" s="249" t="s">
        <v>1759</v>
      </c>
      <c r="I94" s="249" t="s">
        <v>1760</v>
      </c>
      <c r="J94" s="249"/>
      <c r="K94" s="261"/>
    </row>
    <row r="95" spans="2:11" s="1" customFormat="1" ht="15" customHeight="1">
      <c r="B95" s="272"/>
      <c r="C95" s="249" t="s">
        <v>1761</v>
      </c>
      <c r="D95" s="249"/>
      <c r="E95" s="249"/>
      <c r="F95" s="270" t="s">
        <v>1725</v>
      </c>
      <c r="G95" s="271"/>
      <c r="H95" s="249" t="s">
        <v>1761</v>
      </c>
      <c r="I95" s="249" t="s">
        <v>1760</v>
      </c>
      <c r="J95" s="249"/>
      <c r="K95" s="261"/>
    </row>
    <row r="96" spans="2:11" s="1" customFormat="1" ht="15" customHeight="1">
      <c r="B96" s="272"/>
      <c r="C96" s="249" t="s">
        <v>37</v>
      </c>
      <c r="D96" s="249"/>
      <c r="E96" s="249"/>
      <c r="F96" s="270" t="s">
        <v>1725</v>
      </c>
      <c r="G96" s="271"/>
      <c r="H96" s="249" t="s">
        <v>1762</v>
      </c>
      <c r="I96" s="249" t="s">
        <v>1760</v>
      </c>
      <c r="J96" s="249"/>
      <c r="K96" s="261"/>
    </row>
    <row r="97" spans="2:11" s="1" customFormat="1" ht="15" customHeight="1">
      <c r="B97" s="272"/>
      <c r="C97" s="249" t="s">
        <v>47</v>
      </c>
      <c r="D97" s="249"/>
      <c r="E97" s="249"/>
      <c r="F97" s="270" t="s">
        <v>1725</v>
      </c>
      <c r="G97" s="271"/>
      <c r="H97" s="249" t="s">
        <v>1763</v>
      </c>
      <c r="I97" s="249" t="s">
        <v>1760</v>
      </c>
      <c r="J97" s="249"/>
      <c r="K97" s="261"/>
    </row>
    <row r="98" spans="2:11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72" t="s">
        <v>1764</v>
      </c>
      <c r="D102" s="372"/>
      <c r="E102" s="372"/>
      <c r="F102" s="372"/>
      <c r="G102" s="372"/>
      <c r="H102" s="372"/>
      <c r="I102" s="372"/>
      <c r="J102" s="372"/>
      <c r="K102" s="261"/>
    </row>
    <row r="103" spans="2:11" s="1" customFormat="1" ht="17.25" customHeight="1">
      <c r="B103" s="260"/>
      <c r="C103" s="262" t="s">
        <v>1719</v>
      </c>
      <c r="D103" s="262"/>
      <c r="E103" s="262"/>
      <c r="F103" s="262" t="s">
        <v>1720</v>
      </c>
      <c r="G103" s="263"/>
      <c r="H103" s="262" t="s">
        <v>53</v>
      </c>
      <c r="I103" s="262" t="s">
        <v>56</v>
      </c>
      <c r="J103" s="262" t="s">
        <v>1721</v>
      </c>
      <c r="K103" s="261"/>
    </row>
    <row r="104" spans="2:11" s="1" customFormat="1" ht="17.25" customHeight="1">
      <c r="B104" s="260"/>
      <c r="C104" s="264" t="s">
        <v>1722</v>
      </c>
      <c r="D104" s="264"/>
      <c r="E104" s="264"/>
      <c r="F104" s="265" t="s">
        <v>1723</v>
      </c>
      <c r="G104" s="266"/>
      <c r="H104" s="264"/>
      <c r="I104" s="264"/>
      <c r="J104" s="264" t="s">
        <v>1724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pans="2:11" s="1" customFormat="1" ht="15" customHeight="1">
      <c r="B106" s="260"/>
      <c r="C106" s="249" t="s">
        <v>52</v>
      </c>
      <c r="D106" s="269"/>
      <c r="E106" s="269"/>
      <c r="F106" s="270" t="s">
        <v>1725</v>
      </c>
      <c r="G106" s="249"/>
      <c r="H106" s="249" t="s">
        <v>1765</v>
      </c>
      <c r="I106" s="249" t="s">
        <v>1727</v>
      </c>
      <c r="J106" s="249">
        <v>20</v>
      </c>
      <c r="K106" s="261"/>
    </row>
    <row r="107" spans="2:11" s="1" customFormat="1" ht="15" customHeight="1">
      <c r="B107" s="260"/>
      <c r="C107" s="249" t="s">
        <v>1728</v>
      </c>
      <c r="D107" s="249"/>
      <c r="E107" s="249"/>
      <c r="F107" s="270" t="s">
        <v>1725</v>
      </c>
      <c r="G107" s="249"/>
      <c r="H107" s="249" t="s">
        <v>1765</v>
      </c>
      <c r="I107" s="249" t="s">
        <v>1727</v>
      </c>
      <c r="J107" s="249">
        <v>120</v>
      </c>
      <c r="K107" s="261"/>
    </row>
    <row r="108" spans="2:11" s="1" customFormat="1" ht="15" customHeight="1">
      <c r="B108" s="272"/>
      <c r="C108" s="249" t="s">
        <v>1730</v>
      </c>
      <c r="D108" s="249"/>
      <c r="E108" s="249"/>
      <c r="F108" s="270" t="s">
        <v>1731</v>
      </c>
      <c r="G108" s="249"/>
      <c r="H108" s="249" t="s">
        <v>1765</v>
      </c>
      <c r="I108" s="249" t="s">
        <v>1727</v>
      </c>
      <c r="J108" s="249">
        <v>50</v>
      </c>
      <c r="K108" s="261"/>
    </row>
    <row r="109" spans="2:11" s="1" customFormat="1" ht="15" customHeight="1">
      <c r="B109" s="272"/>
      <c r="C109" s="249" t="s">
        <v>1733</v>
      </c>
      <c r="D109" s="249"/>
      <c r="E109" s="249"/>
      <c r="F109" s="270" t="s">
        <v>1725</v>
      </c>
      <c r="G109" s="249"/>
      <c r="H109" s="249" t="s">
        <v>1765</v>
      </c>
      <c r="I109" s="249" t="s">
        <v>1735</v>
      </c>
      <c r="J109" s="249"/>
      <c r="K109" s="261"/>
    </row>
    <row r="110" spans="2:11" s="1" customFormat="1" ht="15" customHeight="1">
      <c r="B110" s="272"/>
      <c r="C110" s="249" t="s">
        <v>1744</v>
      </c>
      <c r="D110" s="249"/>
      <c r="E110" s="249"/>
      <c r="F110" s="270" t="s">
        <v>1731</v>
      </c>
      <c r="G110" s="249"/>
      <c r="H110" s="249" t="s">
        <v>1765</v>
      </c>
      <c r="I110" s="249" t="s">
        <v>1727</v>
      </c>
      <c r="J110" s="249">
        <v>50</v>
      </c>
      <c r="K110" s="261"/>
    </row>
    <row r="111" spans="2:11" s="1" customFormat="1" ht="15" customHeight="1">
      <c r="B111" s="272"/>
      <c r="C111" s="249" t="s">
        <v>1752</v>
      </c>
      <c r="D111" s="249"/>
      <c r="E111" s="249"/>
      <c r="F111" s="270" t="s">
        <v>1731</v>
      </c>
      <c r="G111" s="249"/>
      <c r="H111" s="249" t="s">
        <v>1765</v>
      </c>
      <c r="I111" s="249" t="s">
        <v>1727</v>
      </c>
      <c r="J111" s="249">
        <v>50</v>
      </c>
      <c r="K111" s="261"/>
    </row>
    <row r="112" spans="2:11" s="1" customFormat="1" ht="15" customHeight="1">
      <c r="B112" s="272"/>
      <c r="C112" s="249" t="s">
        <v>1750</v>
      </c>
      <c r="D112" s="249"/>
      <c r="E112" s="249"/>
      <c r="F112" s="270" t="s">
        <v>1731</v>
      </c>
      <c r="G112" s="249"/>
      <c r="H112" s="249" t="s">
        <v>1765</v>
      </c>
      <c r="I112" s="249" t="s">
        <v>1727</v>
      </c>
      <c r="J112" s="249">
        <v>50</v>
      </c>
      <c r="K112" s="261"/>
    </row>
    <row r="113" spans="2:11" s="1" customFormat="1" ht="15" customHeight="1">
      <c r="B113" s="272"/>
      <c r="C113" s="249" t="s">
        <v>52</v>
      </c>
      <c r="D113" s="249"/>
      <c r="E113" s="249"/>
      <c r="F113" s="270" t="s">
        <v>1725</v>
      </c>
      <c r="G113" s="249"/>
      <c r="H113" s="249" t="s">
        <v>1766</v>
      </c>
      <c r="I113" s="249" t="s">
        <v>1727</v>
      </c>
      <c r="J113" s="249">
        <v>20</v>
      </c>
      <c r="K113" s="261"/>
    </row>
    <row r="114" spans="2:11" s="1" customFormat="1" ht="15" customHeight="1">
      <c r="B114" s="272"/>
      <c r="C114" s="249" t="s">
        <v>1767</v>
      </c>
      <c r="D114" s="249"/>
      <c r="E114" s="249"/>
      <c r="F114" s="270" t="s">
        <v>1725</v>
      </c>
      <c r="G114" s="249"/>
      <c r="H114" s="249" t="s">
        <v>1768</v>
      </c>
      <c r="I114" s="249" t="s">
        <v>1727</v>
      </c>
      <c r="J114" s="249">
        <v>120</v>
      </c>
      <c r="K114" s="261"/>
    </row>
    <row r="115" spans="2:11" s="1" customFormat="1" ht="15" customHeight="1">
      <c r="B115" s="272"/>
      <c r="C115" s="249" t="s">
        <v>37</v>
      </c>
      <c r="D115" s="249"/>
      <c r="E115" s="249"/>
      <c r="F115" s="270" t="s">
        <v>1725</v>
      </c>
      <c r="G115" s="249"/>
      <c r="H115" s="249" t="s">
        <v>1769</v>
      </c>
      <c r="I115" s="249" t="s">
        <v>1760</v>
      </c>
      <c r="J115" s="249"/>
      <c r="K115" s="261"/>
    </row>
    <row r="116" spans="2:11" s="1" customFormat="1" ht="15" customHeight="1">
      <c r="B116" s="272"/>
      <c r="C116" s="249" t="s">
        <v>47</v>
      </c>
      <c r="D116" s="249"/>
      <c r="E116" s="249"/>
      <c r="F116" s="270" t="s">
        <v>1725</v>
      </c>
      <c r="G116" s="249"/>
      <c r="H116" s="249" t="s">
        <v>1770</v>
      </c>
      <c r="I116" s="249" t="s">
        <v>1760</v>
      </c>
      <c r="J116" s="249"/>
      <c r="K116" s="261"/>
    </row>
    <row r="117" spans="2:11" s="1" customFormat="1" ht="15" customHeight="1">
      <c r="B117" s="272"/>
      <c r="C117" s="249" t="s">
        <v>56</v>
      </c>
      <c r="D117" s="249"/>
      <c r="E117" s="249"/>
      <c r="F117" s="270" t="s">
        <v>1725</v>
      </c>
      <c r="G117" s="249"/>
      <c r="H117" s="249" t="s">
        <v>1771</v>
      </c>
      <c r="I117" s="249" t="s">
        <v>1772</v>
      </c>
      <c r="J117" s="249"/>
      <c r="K117" s="261"/>
    </row>
    <row r="118" spans="2:11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pans="2:11" s="1" customFormat="1" ht="45" customHeight="1">
      <c r="B122" s="288"/>
      <c r="C122" s="373" t="s">
        <v>1773</v>
      </c>
      <c r="D122" s="373"/>
      <c r="E122" s="373"/>
      <c r="F122" s="373"/>
      <c r="G122" s="373"/>
      <c r="H122" s="373"/>
      <c r="I122" s="373"/>
      <c r="J122" s="373"/>
      <c r="K122" s="289"/>
    </row>
    <row r="123" spans="2:11" s="1" customFormat="1" ht="17.25" customHeight="1">
      <c r="B123" s="290"/>
      <c r="C123" s="262" t="s">
        <v>1719</v>
      </c>
      <c r="D123" s="262"/>
      <c r="E123" s="262"/>
      <c r="F123" s="262" t="s">
        <v>1720</v>
      </c>
      <c r="G123" s="263"/>
      <c r="H123" s="262" t="s">
        <v>53</v>
      </c>
      <c r="I123" s="262" t="s">
        <v>56</v>
      </c>
      <c r="J123" s="262" t="s">
        <v>1721</v>
      </c>
      <c r="K123" s="291"/>
    </row>
    <row r="124" spans="2:11" s="1" customFormat="1" ht="17.25" customHeight="1">
      <c r="B124" s="290"/>
      <c r="C124" s="264" t="s">
        <v>1722</v>
      </c>
      <c r="D124" s="264"/>
      <c r="E124" s="264"/>
      <c r="F124" s="265" t="s">
        <v>1723</v>
      </c>
      <c r="G124" s="266"/>
      <c r="H124" s="264"/>
      <c r="I124" s="264"/>
      <c r="J124" s="264" t="s">
        <v>1724</v>
      </c>
      <c r="K124" s="291"/>
    </row>
    <row r="125" spans="2:11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pans="2:11" s="1" customFormat="1" ht="15" customHeight="1">
      <c r="B126" s="292"/>
      <c r="C126" s="249" t="s">
        <v>1728</v>
      </c>
      <c r="D126" s="269"/>
      <c r="E126" s="269"/>
      <c r="F126" s="270" t="s">
        <v>1725</v>
      </c>
      <c r="G126" s="249"/>
      <c r="H126" s="249" t="s">
        <v>1765</v>
      </c>
      <c r="I126" s="249" t="s">
        <v>1727</v>
      </c>
      <c r="J126" s="249">
        <v>120</v>
      </c>
      <c r="K126" s="295"/>
    </row>
    <row r="127" spans="2:11" s="1" customFormat="1" ht="15" customHeight="1">
      <c r="B127" s="292"/>
      <c r="C127" s="249" t="s">
        <v>1774</v>
      </c>
      <c r="D127" s="249"/>
      <c r="E127" s="249"/>
      <c r="F127" s="270" t="s">
        <v>1725</v>
      </c>
      <c r="G127" s="249"/>
      <c r="H127" s="249" t="s">
        <v>1775</v>
      </c>
      <c r="I127" s="249" t="s">
        <v>1727</v>
      </c>
      <c r="J127" s="249" t="s">
        <v>1776</v>
      </c>
      <c r="K127" s="295"/>
    </row>
    <row r="128" spans="2:11" s="1" customFormat="1" ht="15" customHeight="1">
      <c r="B128" s="292"/>
      <c r="C128" s="249" t="s">
        <v>84</v>
      </c>
      <c r="D128" s="249"/>
      <c r="E128" s="249"/>
      <c r="F128" s="270" t="s">
        <v>1725</v>
      </c>
      <c r="G128" s="249"/>
      <c r="H128" s="249" t="s">
        <v>1777</v>
      </c>
      <c r="I128" s="249" t="s">
        <v>1727</v>
      </c>
      <c r="J128" s="249" t="s">
        <v>1776</v>
      </c>
      <c r="K128" s="295"/>
    </row>
    <row r="129" spans="2:11" s="1" customFormat="1" ht="15" customHeight="1">
      <c r="B129" s="292"/>
      <c r="C129" s="249" t="s">
        <v>1736</v>
      </c>
      <c r="D129" s="249"/>
      <c r="E129" s="249"/>
      <c r="F129" s="270" t="s">
        <v>1731</v>
      </c>
      <c r="G129" s="249"/>
      <c r="H129" s="249" t="s">
        <v>1737</v>
      </c>
      <c r="I129" s="249" t="s">
        <v>1727</v>
      </c>
      <c r="J129" s="249">
        <v>15</v>
      </c>
      <c r="K129" s="295"/>
    </row>
    <row r="130" spans="2:11" s="1" customFormat="1" ht="15" customHeight="1">
      <c r="B130" s="292"/>
      <c r="C130" s="273" t="s">
        <v>1738</v>
      </c>
      <c r="D130" s="273"/>
      <c r="E130" s="273"/>
      <c r="F130" s="274" t="s">
        <v>1731</v>
      </c>
      <c r="G130" s="273"/>
      <c r="H130" s="273" t="s">
        <v>1739</v>
      </c>
      <c r="I130" s="273" t="s">
        <v>1727</v>
      </c>
      <c r="J130" s="273">
        <v>15</v>
      </c>
      <c r="K130" s="295"/>
    </row>
    <row r="131" spans="2:11" s="1" customFormat="1" ht="15" customHeight="1">
      <c r="B131" s="292"/>
      <c r="C131" s="273" t="s">
        <v>1740</v>
      </c>
      <c r="D131" s="273"/>
      <c r="E131" s="273"/>
      <c r="F131" s="274" t="s">
        <v>1731</v>
      </c>
      <c r="G131" s="273"/>
      <c r="H131" s="273" t="s">
        <v>1741</v>
      </c>
      <c r="I131" s="273" t="s">
        <v>1727</v>
      </c>
      <c r="J131" s="273">
        <v>20</v>
      </c>
      <c r="K131" s="295"/>
    </row>
    <row r="132" spans="2:11" s="1" customFormat="1" ht="15" customHeight="1">
      <c r="B132" s="292"/>
      <c r="C132" s="273" t="s">
        <v>1742</v>
      </c>
      <c r="D132" s="273"/>
      <c r="E132" s="273"/>
      <c r="F132" s="274" t="s">
        <v>1731</v>
      </c>
      <c r="G132" s="273"/>
      <c r="H132" s="273" t="s">
        <v>1743</v>
      </c>
      <c r="I132" s="273" t="s">
        <v>1727</v>
      </c>
      <c r="J132" s="273">
        <v>20</v>
      </c>
      <c r="K132" s="295"/>
    </row>
    <row r="133" spans="2:11" s="1" customFormat="1" ht="15" customHeight="1">
      <c r="B133" s="292"/>
      <c r="C133" s="249" t="s">
        <v>1730</v>
      </c>
      <c r="D133" s="249"/>
      <c r="E133" s="249"/>
      <c r="F133" s="270" t="s">
        <v>1731</v>
      </c>
      <c r="G133" s="249"/>
      <c r="H133" s="249" t="s">
        <v>1765</v>
      </c>
      <c r="I133" s="249" t="s">
        <v>1727</v>
      </c>
      <c r="J133" s="249">
        <v>50</v>
      </c>
      <c r="K133" s="295"/>
    </row>
    <row r="134" spans="2:11" s="1" customFormat="1" ht="15" customHeight="1">
      <c r="B134" s="292"/>
      <c r="C134" s="249" t="s">
        <v>1744</v>
      </c>
      <c r="D134" s="249"/>
      <c r="E134" s="249"/>
      <c r="F134" s="270" t="s">
        <v>1731</v>
      </c>
      <c r="G134" s="249"/>
      <c r="H134" s="249" t="s">
        <v>1765</v>
      </c>
      <c r="I134" s="249" t="s">
        <v>1727</v>
      </c>
      <c r="J134" s="249">
        <v>50</v>
      </c>
      <c r="K134" s="295"/>
    </row>
    <row r="135" spans="2:11" s="1" customFormat="1" ht="15" customHeight="1">
      <c r="B135" s="292"/>
      <c r="C135" s="249" t="s">
        <v>1750</v>
      </c>
      <c r="D135" s="249"/>
      <c r="E135" s="249"/>
      <c r="F135" s="270" t="s">
        <v>1731</v>
      </c>
      <c r="G135" s="249"/>
      <c r="H135" s="249" t="s">
        <v>1765</v>
      </c>
      <c r="I135" s="249" t="s">
        <v>1727</v>
      </c>
      <c r="J135" s="249">
        <v>50</v>
      </c>
      <c r="K135" s="295"/>
    </row>
    <row r="136" spans="2:11" s="1" customFormat="1" ht="15" customHeight="1">
      <c r="B136" s="292"/>
      <c r="C136" s="249" t="s">
        <v>1752</v>
      </c>
      <c r="D136" s="249"/>
      <c r="E136" s="249"/>
      <c r="F136" s="270" t="s">
        <v>1731</v>
      </c>
      <c r="G136" s="249"/>
      <c r="H136" s="249" t="s">
        <v>1765</v>
      </c>
      <c r="I136" s="249" t="s">
        <v>1727</v>
      </c>
      <c r="J136" s="249">
        <v>50</v>
      </c>
      <c r="K136" s="295"/>
    </row>
    <row r="137" spans="2:11" s="1" customFormat="1" ht="15" customHeight="1">
      <c r="B137" s="292"/>
      <c r="C137" s="249" t="s">
        <v>1753</v>
      </c>
      <c r="D137" s="249"/>
      <c r="E137" s="249"/>
      <c r="F137" s="270" t="s">
        <v>1731</v>
      </c>
      <c r="G137" s="249"/>
      <c r="H137" s="249" t="s">
        <v>1778</v>
      </c>
      <c r="I137" s="249" t="s">
        <v>1727</v>
      </c>
      <c r="J137" s="249">
        <v>255</v>
      </c>
      <c r="K137" s="295"/>
    </row>
    <row r="138" spans="2:11" s="1" customFormat="1" ht="15" customHeight="1">
      <c r="B138" s="292"/>
      <c r="C138" s="249" t="s">
        <v>1755</v>
      </c>
      <c r="D138" s="249"/>
      <c r="E138" s="249"/>
      <c r="F138" s="270" t="s">
        <v>1725</v>
      </c>
      <c r="G138" s="249"/>
      <c r="H138" s="249" t="s">
        <v>1779</v>
      </c>
      <c r="I138" s="249" t="s">
        <v>1757</v>
      </c>
      <c r="J138" s="249"/>
      <c r="K138" s="295"/>
    </row>
    <row r="139" spans="2:11" s="1" customFormat="1" ht="15" customHeight="1">
      <c r="B139" s="292"/>
      <c r="C139" s="249" t="s">
        <v>1758</v>
      </c>
      <c r="D139" s="249"/>
      <c r="E139" s="249"/>
      <c r="F139" s="270" t="s">
        <v>1725</v>
      </c>
      <c r="G139" s="249"/>
      <c r="H139" s="249" t="s">
        <v>1780</v>
      </c>
      <c r="I139" s="249" t="s">
        <v>1760</v>
      </c>
      <c r="J139" s="249"/>
      <c r="K139" s="295"/>
    </row>
    <row r="140" spans="2:11" s="1" customFormat="1" ht="15" customHeight="1">
      <c r="B140" s="292"/>
      <c r="C140" s="249" t="s">
        <v>1761</v>
      </c>
      <c r="D140" s="249"/>
      <c r="E140" s="249"/>
      <c r="F140" s="270" t="s">
        <v>1725</v>
      </c>
      <c r="G140" s="249"/>
      <c r="H140" s="249" t="s">
        <v>1761</v>
      </c>
      <c r="I140" s="249" t="s">
        <v>1760</v>
      </c>
      <c r="J140" s="249"/>
      <c r="K140" s="295"/>
    </row>
    <row r="141" spans="2:11" s="1" customFormat="1" ht="15" customHeight="1">
      <c r="B141" s="292"/>
      <c r="C141" s="249" t="s">
        <v>37</v>
      </c>
      <c r="D141" s="249"/>
      <c r="E141" s="249"/>
      <c r="F141" s="270" t="s">
        <v>1725</v>
      </c>
      <c r="G141" s="249"/>
      <c r="H141" s="249" t="s">
        <v>1781</v>
      </c>
      <c r="I141" s="249" t="s">
        <v>1760</v>
      </c>
      <c r="J141" s="249"/>
      <c r="K141" s="295"/>
    </row>
    <row r="142" spans="2:11" s="1" customFormat="1" ht="15" customHeight="1">
      <c r="B142" s="292"/>
      <c r="C142" s="249" t="s">
        <v>1782</v>
      </c>
      <c r="D142" s="249"/>
      <c r="E142" s="249"/>
      <c r="F142" s="270" t="s">
        <v>1725</v>
      </c>
      <c r="G142" s="249"/>
      <c r="H142" s="249" t="s">
        <v>1783</v>
      </c>
      <c r="I142" s="249" t="s">
        <v>1760</v>
      </c>
      <c r="J142" s="249"/>
      <c r="K142" s="295"/>
    </row>
    <row r="143" spans="2:11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72" t="s">
        <v>1784</v>
      </c>
      <c r="D147" s="372"/>
      <c r="E147" s="372"/>
      <c r="F147" s="372"/>
      <c r="G147" s="372"/>
      <c r="H147" s="372"/>
      <c r="I147" s="372"/>
      <c r="J147" s="372"/>
      <c r="K147" s="261"/>
    </row>
    <row r="148" spans="2:11" s="1" customFormat="1" ht="17.25" customHeight="1">
      <c r="B148" s="260"/>
      <c r="C148" s="262" t="s">
        <v>1719</v>
      </c>
      <c r="D148" s="262"/>
      <c r="E148" s="262"/>
      <c r="F148" s="262" t="s">
        <v>1720</v>
      </c>
      <c r="G148" s="263"/>
      <c r="H148" s="262" t="s">
        <v>53</v>
      </c>
      <c r="I148" s="262" t="s">
        <v>56</v>
      </c>
      <c r="J148" s="262" t="s">
        <v>1721</v>
      </c>
      <c r="K148" s="261"/>
    </row>
    <row r="149" spans="2:11" s="1" customFormat="1" ht="17.25" customHeight="1">
      <c r="B149" s="260"/>
      <c r="C149" s="264" t="s">
        <v>1722</v>
      </c>
      <c r="D149" s="264"/>
      <c r="E149" s="264"/>
      <c r="F149" s="265" t="s">
        <v>1723</v>
      </c>
      <c r="G149" s="266"/>
      <c r="H149" s="264"/>
      <c r="I149" s="264"/>
      <c r="J149" s="264" t="s">
        <v>1724</v>
      </c>
      <c r="K149" s="261"/>
    </row>
    <row r="150" spans="2:11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pans="2:11" s="1" customFormat="1" ht="15" customHeight="1">
      <c r="B151" s="272"/>
      <c r="C151" s="299" t="s">
        <v>1728</v>
      </c>
      <c r="D151" s="249"/>
      <c r="E151" s="249"/>
      <c r="F151" s="300" t="s">
        <v>1725</v>
      </c>
      <c r="G151" s="249"/>
      <c r="H151" s="299" t="s">
        <v>1765</v>
      </c>
      <c r="I151" s="299" t="s">
        <v>1727</v>
      </c>
      <c r="J151" s="299">
        <v>120</v>
      </c>
      <c r="K151" s="295"/>
    </row>
    <row r="152" spans="2:11" s="1" customFormat="1" ht="15" customHeight="1">
      <c r="B152" s="272"/>
      <c r="C152" s="299" t="s">
        <v>1774</v>
      </c>
      <c r="D152" s="249"/>
      <c r="E152" s="249"/>
      <c r="F152" s="300" t="s">
        <v>1725</v>
      </c>
      <c r="G152" s="249"/>
      <c r="H152" s="299" t="s">
        <v>1785</v>
      </c>
      <c r="I152" s="299" t="s">
        <v>1727</v>
      </c>
      <c r="J152" s="299" t="s">
        <v>1776</v>
      </c>
      <c r="K152" s="295"/>
    </row>
    <row r="153" spans="2:11" s="1" customFormat="1" ht="15" customHeight="1">
      <c r="B153" s="272"/>
      <c r="C153" s="299" t="s">
        <v>84</v>
      </c>
      <c r="D153" s="249"/>
      <c r="E153" s="249"/>
      <c r="F153" s="300" t="s">
        <v>1725</v>
      </c>
      <c r="G153" s="249"/>
      <c r="H153" s="299" t="s">
        <v>1786</v>
      </c>
      <c r="I153" s="299" t="s">
        <v>1727</v>
      </c>
      <c r="J153" s="299" t="s">
        <v>1776</v>
      </c>
      <c r="K153" s="295"/>
    </row>
    <row r="154" spans="2:11" s="1" customFormat="1" ht="15" customHeight="1">
      <c r="B154" s="272"/>
      <c r="C154" s="299" t="s">
        <v>1730</v>
      </c>
      <c r="D154" s="249"/>
      <c r="E154" s="249"/>
      <c r="F154" s="300" t="s">
        <v>1731</v>
      </c>
      <c r="G154" s="249"/>
      <c r="H154" s="299" t="s">
        <v>1765</v>
      </c>
      <c r="I154" s="299" t="s">
        <v>1727</v>
      </c>
      <c r="J154" s="299">
        <v>50</v>
      </c>
      <c r="K154" s="295"/>
    </row>
    <row r="155" spans="2:11" s="1" customFormat="1" ht="15" customHeight="1">
      <c r="B155" s="272"/>
      <c r="C155" s="299" t="s">
        <v>1733</v>
      </c>
      <c r="D155" s="249"/>
      <c r="E155" s="249"/>
      <c r="F155" s="300" t="s">
        <v>1725</v>
      </c>
      <c r="G155" s="249"/>
      <c r="H155" s="299" t="s">
        <v>1765</v>
      </c>
      <c r="I155" s="299" t="s">
        <v>1735</v>
      </c>
      <c r="J155" s="299"/>
      <c r="K155" s="295"/>
    </row>
    <row r="156" spans="2:11" s="1" customFormat="1" ht="15" customHeight="1">
      <c r="B156" s="272"/>
      <c r="C156" s="299" t="s">
        <v>1744</v>
      </c>
      <c r="D156" s="249"/>
      <c r="E156" s="249"/>
      <c r="F156" s="300" t="s">
        <v>1731</v>
      </c>
      <c r="G156" s="249"/>
      <c r="H156" s="299" t="s">
        <v>1765</v>
      </c>
      <c r="I156" s="299" t="s">
        <v>1727</v>
      </c>
      <c r="J156" s="299">
        <v>50</v>
      </c>
      <c r="K156" s="295"/>
    </row>
    <row r="157" spans="2:11" s="1" customFormat="1" ht="15" customHeight="1">
      <c r="B157" s="272"/>
      <c r="C157" s="299" t="s">
        <v>1752</v>
      </c>
      <c r="D157" s="249"/>
      <c r="E157" s="249"/>
      <c r="F157" s="300" t="s">
        <v>1731</v>
      </c>
      <c r="G157" s="249"/>
      <c r="H157" s="299" t="s">
        <v>1765</v>
      </c>
      <c r="I157" s="299" t="s">
        <v>1727</v>
      </c>
      <c r="J157" s="299">
        <v>50</v>
      </c>
      <c r="K157" s="295"/>
    </row>
    <row r="158" spans="2:11" s="1" customFormat="1" ht="15" customHeight="1">
      <c r="B158" s="272"/>
      <c r="C158" s="299" t="s">
        <v>1750</v>
      </c>
      <c r="D158" s="249"/>
      <c r="E158" s="249"/>
      <c r="F158" s="300" t="s">
        <v>1731</v>
      </c>
      <c r="G158" s="249"/>
      <c r="H158" s="299" t="s">
        <v>1765</v>
      </c>
      <c r="I158" s="299" t="s">
        <v>1727</v>
      </c>
      <c r="J158" s="299">
        <v>50</v>
      </c>
      <c r="K158" s="295"/>
    </row>
    <row r="159" spans="2:11" s="1" customFormat="1" ht="15" customHeight="1">
      <c r="B159" s="272"/>
      <c r="C159" s="299" t="s">
        <v>124</v>
      </c>
      <c r="D159" s="249"/>
      <c r="E159" s="249"/>
      <c r="F159" s="300" t="s">
        <v>1725</v>
      </c>
      <c r="G159" s="249"/>
      <c r="H159" s="299" t="s">
        <v>1787</v>
      </c>
      <c r="I159" s="299" t="s">
        <v>1727</v>
      </c>
      <c r="J159" s="299" t="s">
        <v>1788</v>
      </c>
      <c r="K159" s="295"/>
    </row>
    <row r="160" spans="2:11" s="1" customFormat="1" ht="15" customHeight="1">
      <c r="B160" s="272"/>
      <c r="C160" s="299" t="s">
        <v>1789</v>
      </c>
      <c r="D160" s="249"/>
      <c r="E160" s="249"/>
      <c r="F160" s="300" t="s">
        <v>1725</v>
      </c>
      <c r="G160" s="249"/>
      <c r="H160" s="299" t="s">
        <v>1790</v>
      </c>
      <c r="I160" s="299" t="s">
        <v>1760</v>
      </c>
      <c r="J160" s="299"/>
      <c r="K160" s="295"/>
    </row>
    <row r="161" spans="2:1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pans="2:11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73" t="s">
        <v>1791</v>
      </c>
      <c r="D165" s="373"/>
      <c r="E165" s="373"/>
      <c r="F165" s="373"/>
      <c r="G165" s="373"/>
      <c r="H165" s="373"/>
      <c r="I165" s="373"/>
      <c r="J165" s="373"/>
      <c r="K165" s="242"/>
    </row>
    <row r="166" spans="2:11" s="1" customFormat="1" ht="17.25" customHeight="1">
      <c r="B166" s="241"/>
      <c r="C166" s="262" t="s">
        <v>1719</v>
      </c>
      <c r="D166" s="262"/>
      <c r="E166" s="262"/>
      <c r="F166" s="262" t="s">
        <v>1720</v>
      </c>
      <c r="G166" s="304"/>
      <c r="H166" s="305" t="s">
        <v>53</v>
      </c>
      <c r="I166" s="305" t="s">
        <v>56</v>
      </c>
      <c r="J166" s="262" t="s">
        <v>1721</v>
      </c>
      <c r="K166" s="242"/>
    </row>
    <row r="167" spans="2:11" s="1" customFormat="1" ht="17.25" customHeight="1">
      <c r="B167" s="243"/>
      <c r="C167" s="264" t="s">
        <v>1722</v>
      </c>
      <c r="D167" s="264"/>
      <c r="E167" s="264"/>
      <c r="F167" s="265" t="s">
        <v>1723</v>
      </c>
      <c r="G167" s="306"/>
      <c r="H167" s="307"/>
      <c r="I167" s="307"/>
      <c r="J167" s="264" t="s">
        <v>1724</v>
      </c>
      <c r="K167" s="244"/>
    </row>
    <row r="168" spans="2:11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pans="2:11" s="1" customFormat="1" ht="15" customHeight="1">
      <c r="B169" s="272"/>
      <c r="C169" s="249" t="s">
        <v>1728</v>
      </c>
      <c r="D169" s="249"/>
      <c r="E169" s="249"/>
      <c r="F169" s="270" t="s">
        <v>1725</v>
      </c>
      <c r="G169" s="249"/>
      <c r="H169" s="249" t="s">
        <v>1765</v>
      </c>
      <c r="I169" s="249" t="s">
        <v>1727</v>
      </c>
      <c r="J169" s="249">
        <v>120</v>
      </c>
      <c r="K169" s="295"/>
    </row>
    <row r="170" spans="2:11" s="1" customFormat="1" ht="15" customHeight="1">
      <c r="B170" s="272"/>
      <c r="C170" s="249" t="s">
        <v>1774</v>
      </c>
      <c r="D170" s="249"/>
      <c r="E170" s="249"/>
      <c r="F170" s="270" t="s">
        <v>1725</v>
      </c>
      <c r="G170" s="249"/>
      <c r="H170" s="249" t="s">
        <v>1775</v>
      </c>
      <c r="I170" s="249" t="s">
        <v>1727</v>
      </c>
      <c r="J170" s="249" t="s">
        <v>1776</v>
      </c>
      <c r="K170" s="295"/>
    </row>
    <row r="171" spans="2:11" s="1" customFormat="1" ht="15" customHeight="1">
      <c r="B171" s="272"/>
      <c r="C171" s="249" t="s">
        <v>84</v>
      </c>
      <c r="D171" s="249"/>
      <c r="E171" s="249"/>
      <c r="F171" s="270" t="s">
        <v>1725</v>
      </c>
      <c r="G171" s="249"/>
      <c r="H171" s="249" t="s">
        <v>1792</v>
      </c>
      <c r="I171" s="249" t="s">
        <v>1727</v>
      </c>
      <c r="J171" s="249" t="s">
        <v>1776</v>
      </c>
      <c r="K171" s="295"/>
    </row>
    <row r="172" spans="2:11" s="1" customFormat="1" ht="15" customHeight="1">
      <c r="B172" s="272"/>
      <c r="C172" s="249" t="s">
        <v>1730</v>
      </c>
      <c r="D172" s="249"/>
      <c r="E172" s="249"/>
      <c r="F172" s="270" t="s">
        <v>1731</v>
      </c>
      <c r="G172" s="249"/>
      <c r="H172" s="249" t="s">
        <v>1792</v>
      </c>
      <c r="I172" s="249" t="s">
        <v>1727</v>
      </c>
      <c r="J172" s="249">
        <v>50</v>
      </c>
      <c r="K172" s="295"/>
    </row>
    <row r="173" spans="2:11" s="1" customFormat="1" ht="15" customHeight="1">
      <c r="B173" s="272"/>
      <c r="C173" s="249" t="s">
        <v>1733</v>
      </c>
      <c r="D173" s="249"/>
      <c r="E173" s="249"/>
      <c r="F173" s="270" t="s">
        <v>1725</v>
      </c>
      <c r="G173" s="249"/>
      <c r="H173" s="249" t="s">
        <v>1792</v>
      </c>
      <c r="I173" s="249" t="s">
        <v>1735</v>
      </c>
      <c r="J173" s="249"/>
      <c r="K173" s="295"/>
    </row>
    <row r="174" spans="2:11" s="1" customFormat="1" ht="15" customHeight="1">
      <c r="B174" s="272"/>
      <c r="C174" s="249" t="s">
        <v>1744</v>
      </c>
      <c r="D174" s="249"/>
      <c r="E174" s="249"/>
      <c r="F174" s="270" t="s">
        <v>1731</v>
      </c>
      <c r="G174" s="249"/>
      <c r="H174" s="249" t="s">
        <v>1792</v>
      </c>
      <c r="I174" s="249" t="s">
        <v>1727</v>
      </c>
      <c r="J174" s="249">
        <v>50</v>
      </c>
      <c r="K174" s="295"/>
    </row>
    <row r="175" spans="2:11" s="1" customFormat="1" ht="15" customHeight="1">
      <c r="B175" s="272"/>
      <c r="C175" s="249" t="s">
        <v>1752</v>
      </c>
      <c r="D175" s="249"/>
      <c r="E175" s="249"/>
      <c r="F175" s="270" t="s">
        <v>1731</v>
      </c>
      <c r="G175" s="249"/>
      <c r="H175" s="249" t="s">
        <v>1792</v>
      </c>
      <c r="I175" s="249" t="s">
        <v>1727</v>
      </c>
      <c r="J175" s="249">
        <v>50</v>
      </c>
      <c r="K175" s="295"/>
    </row>
    <row r="176" spans="2:11" s="1" customFormat="1" ht="15" customHeight="1">
      <c r="B176" s="272"/>
      <c r="C176" s="249" t="s">
        <v>1750</v>
      </c>
      <c r="D176" s="249"/>
      <c r="E176" s="249"/>
      <c r="F176" s="270" t="s">
        <v>1731</v>
      </c>
      <c r="G176" s="249"/>
      <c r="H176" s="249" t="s">
        <v>1792</v>
      </c>
      <c r="I176" s="249" t="s">
        <v>1727</v>
      </c>
      <c r="J176" s="249">
        <v>50</v>
      </c>
      <c r="K176" s="295"/>
    </row>
    <row r="177" spans="2:11" s="1" customFormat="1" ht="15" customHeight="1">
      <c r="B177" s="272"/>
      <c r="C177" s="249" t="s">
        <v>138</v>
      </c>
      <c r="D177" s="249"/>
      <c r="E177" s="249"/>
      <c r="F177" s="270" t="s">
        <v>1725</v>
      </c>
      <c r="G177" s="249"/>
      <c r="H177" s="249" t="s">
        <v>1793</v>
      </c>
      <c r="I177" s="249" t="s">
        <v>1794</v>
      </c>
      <c r="J177" s="249"/>
      <c r="K177" s="295"/>
    </row>
    <row r="178" spans="2:11" s="1" customFormat="1" ht="15" customHeight="1">
      <c r="B178" s="272"/>
      <c r="C178" s="249" t="s">
        <v>56</v>
      </c>
      <c r="D178" s="249"/>
      <c r="E178" s="249"/>
      <c r="F178" s="270" t="s">
        <v>1725</v>
      </c>
      <c r="G178" s="249"/>
      <c r="H178" s="249" t="s">
        <v>1795</v>
      </c>
      <c r="I178" s="249" t="s">
        <v>1796</v>
      </c>
      <c r="J178" s="249">
        <v>1</v>
      </c>
      <c r="K178" s="295"/>
    </row>
    <row r="179" spans="2:11" s="1" customFormat="1" ht="15" customHeight="1">
      <c r="B179" s="272"/>
      <c r="C179" s="249" t="s">
        <v>52</v>
      </c>
      <c r="D179" s="249"/>
      <c r="E179" s="249"/>
      <c r="F179" s="270" t="s">
        <v>1725</v>
      </c>
      <c r="G179" s="249"/>
      <c r="H179" s="249" t="s">
        <v>1797</v>
      </c>
      <c r="I179" s="249" t="s">
        <v>1727</v>
      </c>
      <c r="J179" s="249">
        <v>20</v>
      </c>
      <c r="K179" s="295"/>
    </row>
    <row r="180" spans="2:11" s="1" customFormat="1" ht="15" customHeight="1">
      <c r="B180" s="272"/>
      <c r="C180" s="249" t="s">
        <v>53</v>
      </c>
      <c r="D180" s="249"/>
      <c r="E180" s="249"/>
      <c r="F180" s="270" t="s">
        <v>1725</v>
      </c>
      <c r="G180" s="249"/>
      <c r="H180" s="249" t="s">
        <v>1798</v>
      </c>
      <c r="I180" s="249" t="s">
        <v>1727</v>
      </c>
      <c r="J180" s="249">
        <v>255</v>
      </c>
      <c r="K180" s="295"/>
    </row>
    <row r="181" spans="2:11" s="1" customFormat="1" ht="15" customHeight="1">
      <c r="B181" s="272"/>
      <c r="C181" s="249" t="s">
        <v>139</v>
      </c>
      <c r="D181" s="249"/>
      <c r="E181" s="249"/>
      <c r="F181" s="270" t="s">
        <v>1725</v>
      </c>
      <c r="G181" s="249"/>
      <c r="H181" s="249" t="s">
        <v>1689</v>
      </c>
      <c r="I181" s="249" t="s">
        <v>1727</v>
      </c>
      <c r="J181" s="249">
        <v>10</v>
      </c>
      <c r="K181" s="295"/>
    </row>
    <row r="182" spans="2:11" s="1" customFormat="1" ht="15" customHeight="1">
      <c r="B182" s="272"/>
      <c r="C182" s="249" t="s">
        <v>140</v>
      </c>
      <c r="D182" s="249"/>
      <c r="E182" s="249"/>
      <c r="F182" s="270" t="s">
        <v>1725</v>
      </c>
      <c r="G182" s="249"/>
      <c r="H182" s="249" t="s">
        <v>1799</v>
      </c>
      <c r="I182" s="249" t="s">
        <v>1760</v>
      </c>
      <c r="J182" s="249"/>
      <c r="K182" s="295"/>
    </row>
    <row r="183" spans="2:11" s="1" customFormat="1" ht="15" customHeight="1">
      <c r="B183" s="272"/>
      <c r="C183" s="249" t="s">
        <v>1800</v>
      </c>
      <c r="D183" s="249"/>
      <c r="E183" s="249"/>
      <c r="F183" s="270" t="s">
        <v>1725</v>
      </c>
      <c r="G183" s="249"/>
      <c r="H183" s="249" t="s">
        <v>1801</v>
      </c>
      <c r="I183" s="249" t="s">
        <v>1760</v>
      </c>
      <c r="J183" s="249"/>
      <c r="K183" s="295"/>
    </row>
    <row r="184" spans="2:11" s="1" customFormat="1" ht="15" customHeight="1">
      <c r="B184" s="272"/>
      <c r="C184" s="249" t="s">
        <v>1789</v>
      </c>
      <c r="D184" s="249"/>
      <c r="E184" s="249"/>
      <c r="F184" s="270" t="s">
        <v>1725</v>
      </c>
      <c r="G184" s="249"/>
      <c r="H184" s="249" t="s">
        <v>1802</v>
      </c>
      <c r="I184" s="249" t="s">
        <v>1760</v>
      </c>
      <c r="J184" s="249"/>
      <c r="K184" s="295"/>
    </row>
    <row r="185" spans="2:11" s="1" customFormat="1" ht="15" customHeight="1">
      <c r="B185" s="272"/>
      <c r="C185" s="249" t="s">
        <v>142</v>
      </c>
      <c r="D185" s="249"/>
      <c r="E185" s="249"/>
      <c r="F185" s="270" t="s">
        <v>1731</v>
      </c>
      <c r="G185" s="249"/>
      <c r="H185" s="249" t="s">
        <v>1803</v>
      </c>
      <c r="I185" s="249" t="s">
        <v>1727</v>
      </c>
      <c r="J185" s="249">
        <v>50</v>
      </c>
      <c r="K185" s="295"/>
    </row>
    <row r="186" spans="2:11" s="1" customFormat="1" ht="15" customHeight="1">
      <c r="B186" s="272"/>
      <c r="C186" s="249" t="s">
        <v>1804</v>
      </c>
      <c r="D186" s="249"/>
      <c r="E186" s="249"/>
      <c r="F186" s="270" t="s">
        <v>1731</v>
      </c>
      <c r="G186" s="249"/>
      <c r="H186" s="249" t="s">
        <v>1805</v>
      </c>
      <c r="I186" s="249" t="s">
        <v>1806</v>
      </c>
      <c r="J186" s="249"/>
      <c r="K186" s="295"/>
    </row>
    <row r="187" spans="2:11" s="1" customFormat="1" ht="15" customHeight="1">
      <c r="B187" s="272"/>
      <c r="C187" s="249" t="s">
        <v>1807</v>
      </c>
      <c r="D187" s="249"/>
      <c r="E187" s="249"/>
      <c r="F187" s="270" t="s">
        <v>1731</v>
      </c>
      <c r="G187" s="249"/>
      <c r="H187" s="249" t="s">
        <v>1808</v>
      </c>
      <c r="I187" s="249" t="s">
        <v>1806</v>
      </c>
      <c r="J187" s="249"/>
      <c r="K187" s="295"/>
    </row>
    <row r="188" spans="2:11" s="1" customFormat="1" ht="15" customHeight="1">
      <c r="B188" s="272"/>
      <c r="C188" s="249" t="s">
        <v>1809</v>
      </c>
      <c r="D188" s="249"/>
      <c r="E188" s="249"/>
      <c r="F188" s="270" t="s">
        <v>1731</v>
      </c>
      <c r="G188" s="249"/>
      <c r="H188" s="249" t="s">
        <v>1810</v>
      </c>
      <c r="I188" s="249" t="s">
        <v>1806</v>
      </c>
      <c r="J188" s="249"/>
      <c r="K188" s="295"/>
    </row>
    <row r="189" spans="2:11" s="1" customFormat="1" ht="15" customHeight="1">
      <c r="B189" s="272"/>
      <c r="C189" s="308" t="s">
        <v>1811</v>
      </c>
      <c r="D189" s="249"/>
      <c r="E189" s="249"/>
      <c r="F189" s="270" t="s">
        <v>1731</v>
      </c>
      <c r="G189" s="249"/>
      <c r="H189" s="249" t="s">
        <v>1812</v>
      </c>
      <c r="I189" s="249" t="s">
        <v>1813</v>
      </c>
      <c r="J189" s="309" t="s">
        <v>1814</v>
      </c>
      <c r="K189" s="295"/>
    </row>
    <row r="190" spans="2:11" s="1" customFormat="1" ht="15" customHeight="1">
      <c r="B190" s="272"/>
      <c r="C190" s="308" t="s">
        <v>41</v>
      </c>
      <c r="D190" s="249"/>
      <c r="E190" s="249"/>
      <c r="F190" s="270" t="s">
        <v>1725</v>
      </c>
      <c r="G190" s="249"/>
      <c r="H190" s="246" t="s">
        <v>1815</v>
      </c>
      <c r="I190" s="249" t="s">
        <v>1816</v>
      </c>
      <c r="J190" s="249"/>
      <c r="K190" s="295"/>
    </row>
    <row r="191" spans="2:11" s="1" customFormat="1" ht="15" customHeight="1">
      <c r="B191" s="272"/>
      <c r="C191" s="308" t="s">
        <v>1817</v>
      </c>
      <c r="D191" s="249"/>
      <c r="E191" s="249"/>
      <c r="F191" s="270" t="s">
        <v>1725</v>
      </c>
      <c r="G191" s="249"/>
      <c r="H191" s="249" t="s">
        <v>1818</v>
      </c>
      <c r="I191" s="249" t="s">
        <v>1760</v>
      </c>
      <c r="J191" s="249"/>
      <c r="K191" s="295"/>
    </row>
    <row r="192" spans="2:11" s="1" customFormat="1" ht="15" customHeight="1">
      <c r="B192" s="272"/>
      <c r="C192" s="308" t="s">
        <v>1819</v>
      </c>
      <c r="D192" s="249"/>
      <c r="E192" s="249"/>
      <c r="F192" s="270" t="s">
        <v>1725</v>
      </c>
      <c r="G192" s="249"/>
      <c r="H192" s="249" t="s">
        <v>1820</v>
      </c>
      <c r="I192" s="249" t="s">
        <v>1760</v>
      </c>
      <c r="J192" s="249"/>
      <c r="K192" s="295"/>
    </row>
    <row r="193" spans="2:11" s="1" customFormat="1" ht="15" customHeight="1">
      <c r="B193" s="272"/>
      <c r="C193" s="308" t="s">
        <v>1821</v>
      </c>
      <c r="D193" s="249"/>
      <c r="E193" s="249"/>
      <c r="F193" s="270" t="s">
        <v>1731</v>
      </c>
      <c r="G193" s="249"/>
      <c r="H193" s="249" t="s">
        <v>1822</v>
      </c>
      <c r="I193" s="249" t="s">
        <v>1760</v>
      </c>
      <c r="J193" s="249"/>
      <c r="K193" s="295"/>
    </row>
    <row r="194" spans="2:11" s="1" customFormat="1" ht="15" customHeight="1">
      <c r="B194" s="301"/>
      <c r="C194" s="310"/>
      <c r="D194" s="281"/>
      <c r="E194" s="281"/>
      <c r="F194" s="281"/>
      <c r="G194" s="281"/>
      <c r="H194" s="281"/>
      <c r="I194" s="281"/>
      <c r="J194" s="281"/>
      <c r="K194" s="302"/>
    </row>
    <row r="195" spans="2:11" s="1" customFormat="1" ht="18.75" customHeight="1">
      <c r="B195" s="283"/>
      <c r="C195" s="293"/>
      <c r="D195" s="293"/>
      <c r="E195" s="293"/>
      <c r="F195" s="303"/>
      <c r="G195" s="293"/>
      <c r="H195" s="293"/>
      <c r="I195" s="293"/>
      <c r="J195" s="293"/>
      <c r="K195" s="283"/>
    </row>
    <row r="196" spans="2:11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1">
      <c r="B199" s="241"/>
      <c r="C199" s="373" t="s">
        <v>1823</v>
      </c>
      <c r="D199" s="373"/>
      <c r="E199" s="373"/>
      <c r="F199" s="373"/>
      <c r="G199" s="373"/>
      <c r="H199" s="373"/>
      <c r="I199" s="373"/>
      <c r="J199" s="373"/>
      <c r="K199" s="242"/>
    </row>
    <row r="200" spans="2:11" s="1" customFormat="1" ht="25.5" customHeight="1">
      <c r="B200" s="241"/>
      <c r="C200" s="311" t="s">
        <v>1824</v>
      </c>
      <c r="D200" s="311"/>
      <c r="E200" s="311"/>
      <c r="F200" s="311" t="s">
        <v>1825</v>
      </c>
      <c r="G200" s="312"/>
      <c r="H200" s="374" t="s">
        <v>1826</v>
      </c>
      <c r="I200" s="374"/>
      <c r="J200" s="374"/>
      <c r="K200" s="242"/>
    </row>
    <row r="201" spans="2:11" s="1" customFormat="1" ht="5.25" customHeight="1">
      <c r="B201" s="272"/>
      <c r="C201" s="267"/>
      <c r="D201" s="267"/>
      <c r="E201" s="267"/>
      <c r="F201" s="267"/>
      <c r="G201" s="293"/>
      <c r="H201" s="267"/>
      <c r="I201" s="267"/>
      <c r="J201" s="267"/>
      <c r="K201" s="295"/>
    </row>
    <row r="202" spans="2:11" s="1" customFormat="1" ht="15" customHeight="1">
      <c r="B202" s="272"/>
      <c r="C202" s="249" t="s">
        <v>1816</v>
      </c>
      <c r="D202" s="249"/>
      <c r="E202" s="249"/>
      <c r="F202" s="270" t="s">
        <v>42</v>
      </c>
      <c r="G202" s="249"/>
      <c r="H202" s="375" t="s">
        <v>1827</v>
      </c>
      <c r="I202" s="375"/>
      <c r="J202" s="375"/>
      <c r="K202" s="295"/>
    </row>
    <row r="203" spans="2:11" s="1" customFormat="1" ht="15" customHeight="1">
      <c r="B203" s="272"/>
      <c r="C203" s="249"/>
      <c r="D203" s="249"/>
      <c r="E203" s="249"/>
      <c r="F203" s="270" t="s">
        <v>43</v>
      </c>
      <c r="G203" s="249"/>
      <c r="H203" s="375" t="s">
        <v>1828</v>
      </c>
      <c r="I203" s="375"/>
      <c r="J203" s="375"/>
      <c r="K203" s="295"/>
    </row>
    <row r="204" spans="2:11" s="1" customFormat="1" ht="15" customHeight="1">
      <c r="B204" s="272"/>
      <c r="C204" s="249"/>
      <c r="D204" s="249"/>
      <c r="E204" s="249"/>
      <c r="F204" s="270" t="s">
        <v>46</v>
      </c>
      <c r="G204" s="249"/>
      <c r="H204" s="375" t="s">
        <v>1829</v>
      </c>
      <c r="I204" s="375"/>
      <c r="J204" s="375"/>
      <c r="K204" s="295"/>
    </row>
    <row r="205" spans="2:11" s="1" customFormat="1" ht="15" customHeight="1">
      <c r="B205" s="272"/>
      <c r="C205" s="249"/>
      <c r="D205" s="249"/>
      <c r="E205" s="249"/>
      <c r="F205" s="270" t="s">
        <v>44</v>
      </c>
      <c r="G205" s="249"/>
      <c r="H205" s="375" t="s">
        <v>1830</v>
      </c>
      <c r="I205" s="375"/>
      <c r="J205" s="375"/>
      <c r="K205" s="295"/>
    </row>
    <row r="206" spans="2:11" s="1" customFormat="1" ht="15" customHeight="1">
      <c r="B206" s="272"/>
      <c r="C206" s="249"/>
      <c r="D206" s="249"/>
      <c r="E206" s="249"/>
      <c r="F206" s="270" t="s">
        <v>45</v>
      </c>
      <c r="G206" s="249"/>
      <c r="H206" s="375" t="s">
        <v>1831</v>
      </c>
      <c r="I206" s="375"/>
      <c r="J206" s="375"/>
      <c r="K206" s="295"/>
    </row>
    <row r="207" spans="2:11" s="1" customFormat="1" ht="15" customHeight="1">
      <c r="B207" s="272"/>
      <c r="C207" s="249"/>
      <c r="D207" s="249"/>
      <c r="E207" s="249"/>
      <c r="F207" s="270"/>
      <c r="G207" s="249"/>
      <c r="H207" s="249"/>
      <c r="I207" s="249"/>
      <c r="J207" s="249"/>
      <c r="K207" s="295"/>
    </row>
    <row r="208" spans="2:11" s="1" customFormat="1" ht="15" customHeight="1">
      <c r="B208" s="272"/>
      <c r="C208" s="249" t="s">
        <v>1772</v>
      </c>
      <c r="D208" s="249"/>
      <c r="E208" s="249"/>
      <c r="F208" s="270" t="s">
        <v>77</v>
      </c>
      <c r="G208" s="249"/>
      <c r="H208" s="375" t="s">
        <v>1832</v>
      </c>
      <c r="I208" s="375"/>
      <c r="J208" s="375"/>
      <c r="K208" s="295"/>
    </row>
    <row r="209" spans="2:11" s="1" customFormat="1" ht="15" customHeight="1">
      <c r="B209" s="272"/>
      <c r="C209" s="249"/>
      <c r="D209" s="249"/>
      <c r="E209" s="249"/>
      <c r="F209" s="270" t="s">
        <v>1670</v>
      </c>
      <c r="G209" s="249"/>
      <c r="H209" s="375" t="s">
        <v>1671</v>
      </c>
      <c r="I209" s="375"/>
      <c r="J209" s="375"/>
      <c r="K209" s="295"/>
    </row>
    <row r="210" spans="2:11" s="1" customFormat="1" ht="15" customHeight="1">
      <c r="B210" s="272"/>
      <c r="C210" s="249"/>
      <c r="D210" s="249"/>
      <c r="E210" s="249"/>
      <c r="F210" s="270" t="s">
        <v>1668</v>
      </c>
      <c r="G210" s="249"/>
      <c r="H210" s="375" t="s">
        <v>1833</v>
      </c>
      <c r="I210" s="375"/>
      <c r="J210" s="375"/>
      <c r="K210" s="295"/>
    </row>
    <row r="211" spans="2:11" s="1" customFormat="1" ht="15" customHeight="1">
      <c r="B211" s="313"/>
      <c r="C211" s="249"/>
      <c r="D211" s="249"/>
      <c r="E211" s="249"/>
      <c r="F211" s="270" t="s">
        <v>104</v>
      </c>
      <c r="G211" s="308"/>
      <c r="H211" s="376" t="s">
        <v>105</v>
      </c>
      <c r="I211" s="376"/>
      <c r="J211" s="376"/>
      <c r="K211" s="314"/>
    </row>
    <row r="212" spans="2:11" s="1" customFormat="1" ht="15" customHeight="1">
      <c r="B212" s="313"/>
      <c r="C212" s="249"/>
      <c r="D212" s="249"/>
      <c r="E212" s="249"/>
      <c r="F212" s="270" t="s">
        <v>1672</v>
      </c>
      <c r="G212" s="308"/>
      <c r="H212" s="376" t="s">
        <v>1237</v>
      </c>
      <c r="I212" s="376"/>
      <c r="J212" s="376"/>
      <c r="K212" s="314"/>
    </row>
    <row r="213" spans="2:11" s="1" customFormat="1" ht="15" customHeight="1">
      <c r="B213" s="313"/>
      <c r="C213" s="249"/>
      <c r="D213" s="249"/>
      <c r="E213" s="249"/>
      <c r="F213" s="270"/>
      <c r="G213" s="308"/>
      <c r="H213" s="299"/>
      <c r="I213" s="299"/>
      <c r="J213" s="299"/>
      <c r="K213" s="314"/>
    </row>
    <row r="214" spans="2:11" s="1" customFormat="1" ht="15" customHeight="1">
      <c r="B214" s="313"/>
      <c r="C214" s="249" t="s">
        <v>1796</v>
      </c>
      <c r="D214" s="249"/>
      <c r="E214" s="249"/>
      <c r="F214" s="270">
        <v>1</v>
      </c>
      <c r="G214" s="308"/>
      <c r="H214" s="376" t="s">
        <v>1834</v>
      </c>
      <c r="I214" s="376"/>
      <c r="J214" s="376"/>
      <c r="K214" s="314"/>
    </row>
    <row r="215" spans="2:11" s="1" customFormat="1" ht="15" customHeight="1">
      <c r="B215" s="313"/>
      <c r="C215" s="249"/>
      <c r="D215" s="249"/>
      <c r="E215" s="249"/>
      <c r="F215" s="270">
        <v>2</v>
      </c>
      <c r="G215" s="308"/>
      <c r="H215" s="376" t="s">
        <v>1835</v>
      </c>
      <c r="I215" s="376"/>
      <c r="J215" s="376"/>
      <c r="K215" s="314"/>
    </row>
    <row r="216" spans="2:11" s="1" customFormat="1" ht="15" customHeight="1">
      <c r="B216" s="313"/>
      <c r="C216" s="249"/>
      <c r="D216" s="249"/>
      <c r="E216" s="249"/>
      <c r="F216" s="270">
        <v>3</v>
      </c>
      <c r="G216" s="308"/>
      <c r="H216" s="376" t="s">
        <v>1836</v>
      </c>
      <c r="I216" s="376"/>
      <c r="J216" s="376"/>
      <c r="K216" s="314"/>
    </row>
    <row r="217" spans="2:11" s="1" customFormat="1" ht="15" customHeight="1">
      <c r="B217" s="313"/>
      <c r="C217" s="249"/>
      <c r="D217" s="249"/>
      <c r="E217" s="249"/>
      <c r="F217" s="270">
        <v>4</v>
      </c>
      <c r="G217" s="308"/>
      <c r="H217" s="376" t="s">
        <v>1837</v>
      </c>
      <c r="I217" s="376"/>
      <c r="J217" s="376"/>
      <c r="K217" s="314"/>
    </row>
    <row r="218" spans="2:11" s="1" customFormat="1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122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86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ROUND((SUM(BE95:BE443)),  2)</f>
        <v>0</v>
      </c>
      <c r="G35" s="34"/>
      <c r="H35" s="34"/>
      <c r="I35" s="124">
        <v>0.21</v>
      </c>
      <c r="J35" s="123">
        <f>ROUND(((SUM(BE95:BE443))*I35),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ROUND((SUM(BF95:BF443)),  2)</f>
        <v>0</v>
      </c>
      <c r="G36" s="34"/>
      <c r="H36" s="34"/>
      <c r="I36" s="124">
        <v>0.15</v>
      </c>
      <c r="J36" s="123">
        <f>ROUND(((SUM(BF95:BF443))*I36),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ROUND((SUM(BG95:BG443)),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ROUND((SUM(BH95:BH443)),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ROUND((SUM(BI95:BI443)),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SO-01a - Dešťová kanalizace s rozdělovací šachtou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J96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J97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J231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130</v>
      </c>
      <c r="E67" s="148"/>
      <c r="F67" s="148"/>
      <c r="G67" s="148"/>
      <c r="H67" s="148"/>
      <c r="I67" s="148"/>
      <c r="J67" s="149">
        <f>J261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131</v>
      </c>
      <c r="E68" s="148"/>
      <c r="F68" s="148"/>
      <c r="G68" s="148"/>
      <c r="H68" s="148"/>
      <c r="I68" s="148"/>
      <c r="J68" s="149">
        <f>J282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132</v>
      </c>
      <c r="E69" s="148"/>
      <c r="F69" s="148"/>
      <c r="G69" s="148"/>
      <c r="H69" s="148"/>
      <c r="I69" s="148"/>
      <c r="J69" s="149">
        <f>J366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133</v>
      </c>
      <c r="E70" s="148"/>
      <c r="F70" s="148"/>
      <c r="G70" s="148"/>
      <c r="H70" s="148"/>
      <c r="I70" s="148"/>
      <c r="J70" s="149">
        <f>J379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134</v>
      </c>
      <c r="E71" s="148"/>
      <c r="F71" s="148"/>
      <c r="G71" s="148"/>
      <c r="H71" s="148"/>
      <c r="I71" s="148"/>
      <c r="J71" s="149">
        <f>J394</f>
        <v>0</v>
      </c>
      <c r="K71" s="97"/>
      <c r="L71" s="150"/>
    </row>
    <row r="72" spans="1:31" s="9" customFormat="1" ht="24.95" customHeight="1">
      <c r="B72" s="140"/>
      <c r="C72" s="141"/>
      <c r="D72" s="142" t="s">
        <v>135</v>
      </c>
      <c r="E72" s="143"/>
      <c r="F72" s="143"/>
      <c r="G72" s="143"/>
      <c r="H72" s="143"/>
      <c r="I72" s="143"/>
      <c r="J72" s="144">
        <f>J398</f>
        <v>0</v>
      </c>
      <c r="K72" s="141"/>
      <c r="L72" s="145"/>
    </row>
    <row r="73" spans="1:31" s="10" customFormat="1" ht="19.899999999999999" customHeight="1">
      <c r="B73" s="146"/>
      <c r="C73" s="97"/>
      <c r="D73" s="147" t="s">
        <v>136</v>
      </c>
      <c r="E73" s="148"/>
      <c r="F73" s="148"/>
      <c r="G73" s="148"/>
      <c r="H73" s="148"/>
      <c r="I73" s="148"/>
      <c r="J73" s="149">
        <f>J399</f>
        <v>0</v>
      </c>
      <c r="K73" s="97"/>
      <c r="L73" s="150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137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6.5" customHeight="1">
      <c r="A83" s="34"/>
      <c r="B83" s="35"/>
      <c r="C83" s="36"/>
      <c r="D83" s="36"/>
      <c r="E83" s="369" t="str">
        <f>E7</f>
        <v>Domov pod hradem Žampach - hospodaření se srážkovými vodami</v>
      </c>
      <c r="F83" s="370"/>
      <c r="G83" s="370"/>
      <c r="H83" s="370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1" customFormat="1" ht="12" customHeight="1">
      <c r="B84" s="21"/>
      <c r="C84" s="29" t="s">
        <v>119</v>
      </c>
      <c r="D84" s="22"/>
      <c r="E84" s="22"/>
      <c r="F84" s="22"/>
      <c r="G84" s="22"/>
      <c r="H84" s="22"/>
      <c r="I84" s="22"/>
      <c r="J84" s="22"/>
      <c r="K84" s="22"/>
      <c r="L84" s="20"/>
    </row>
    <row r="85" spans="1:63" s="2" customFormat="1" ht="16.5" customHeight="1">
      <c r="A85" s="34"/>
      <c r="B85" s="35"/>
      <c r="C85" s="36"/>
      <c r="D85" s="36"/>
      <c r="E85" s="369" t="s">
        <v>120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323" t="str">
        <f>E11</f>
        <v>SO-01a - Dešťová kanalizace s rozdělovací šachtou</v>
      </c>
      <c r="F87" s="371"/>
      <c r="G87" s="371"/>
      <c r="H87" s="371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9" t="s">
        <v>21</v>
      </c>
      <c r="D89" s="36"/>
      <c r="E89" s="36"/>
      <c r="F89" s="27" t="str">
        <f>F14</f>
        <v xml:space="preserve"> </v>
      </c>
      <c r="G89" s="36"/>
      <c r="H89" s="36"/>
      <c r="I89" s="29" t="s">
        <v>23</v>
      </c>
      <c r="J89" s="59" t="str">
        <f>IF(J14="","",J14)</f>
        <v>30. 11. 2021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40.15" customHeight="1">
      <c r="A91" s="34"/>
      <c r="B91" s="35"/>
      <c r="C91" s="29" t="s">
        <v>25</v>
      </c>
      <c r="D91" s="36"/>
      <c r="E91" s="36"/>
      <c r="F91" s="27" t="str">
        <f>E17</f>
        <v>Pardubický kraj, Komenského náměstí 125, Pardubice</v>
      </c>
      <c r="G91" s="36"/>
      <c r="H91" s="36"/>
      <c r="I91" s="29" t="s">
        <v>31</v>
      </c>
      <c r="J91" s="32" t="str">
        <f>E23</f>
        <v>IRBOS s.r.o., Čestice 115, Kostelec nad Orlicí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9" t="s">
        <v>29</v>
      </c>
      <c r="D92" s="36"/>
      <c r="E92" s="36"/>
      <c r="F92" s="27" t="str">
        <f>IF(E20="","",E20)</f>
        <v>Vyplň údaj</v>
      </c>
      <c r="G92" s="36"/>
      <c r="H92" s="36"/>
      <c r="I92" s="29" t="s">
        <v>34</v>
      </c>
      <c r="J92" s="32" t="str">
        <f>E26</f>
        <v xml:space="preserve"> 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51"/>
      <c r="B94" s="152"/>
      <c r="C94" s="153" t="s">
        <v>138</v>
      </c>
      <c r="D94" s="154" t="s">
        <v>56</v>
      </c>
      <c r="E94" s="154" t="s">
        <v>52</v>
      </c>
      <c r="F94" s="154" t="s">
        <v>53</v>
      </c>
      <c r="G94" s="154" t="s">
        <v>139</v>
      </c>
      <c r="H94" s="154" t="s">
        <v>140</v>
      </c>
      <c r="I94" s="154" t="s">
        <v>141</v>
      </c>
      <c r="J94" s="154" t="s">
        <v>125</v>
      </c>
      <c r="K94" s="155" t="s">
        <v>142</v>
      </c>
      <c r="L94" s="156"/>
      <c r="M94" s="68" t="s">
        <v>19</v>
      </c>
      <c r="N94" s="69" t="s">
        <v>41</v>
      </c>
      <c r="O94" s="69" t="s">
        <v>143</v>
      </c>
      <c r="P94" s="69" t="s">
        <v>144</v>
      </c>
      <c r="Q94" s="69" t="s">
        <v>145</v>
      </c>
      <c r="R94" s="69" t="s">
        <v>146</v>
      </c>
      <c r="S94" s="69" t="s">
        <v>147</v>
      </c>
      <c r="T94" s="70" t="s">
        <v>148</v>
      </c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</row>
    <row r="95" spans="1:63" s="2" customFormat="1" ht="22.9" customHeight="1">
      <c r="A95" s="34"/>
      <c r="B95" s="35"/>
      <c r="C95" s="75" t="s">
        <v>149</v>
      </c>
      <c r="D95" s="36"/>
      <c r="E95" s="36"/>
      <c r="F95" s="36"/>
      <c r="G95" s="36"/>
      <c r="H95" s="36"/>
      <c r="I95" s="36"/>
      <c r="J95" s="157">
        <f>BK95</f>
        <v>0</v>
      </c>
      <c r="K95" s="36"/>
      <c r="L95" s="39"/>
      <c r="M95" s="71"/>
      <c r="N95" s="158"/>
      <c r="O95" s="72"/>
      <c r="P95" s="159">
        <f>P96+P398</f>
        <v>0</v>
      </c>
      <c r="Q95" s="72"/>
      <c r="R95" s="159">
        <f>R96+R398</f>
        <v>108.62426297</v>
      </c>
      <c r="S95" s="72"/>
      <c r="T95" s="160">
        <f>T96+T398</f>
        <v>6.4930000000000003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70</v>
      </c>
      <c r="AU95" s="17" t="s">
        <v>126</v>
      </c>
      <c r="BK95" s="161">
        <f>BK96+BK398</f>
        <v>0</v>
      </c>
    </row>
    <row r="96" spans="1:63" s="12" customFormat="1" ht="25.9" customHeight="1">
      <c r="B96" s="162"/>
      <c r="C96" s="163"/>
      <c r="D96" s="164" t="s">
        <v>70</v>
      </c>
      <c r="E96" s="165" t="s">
        <v>150</v>
      </c>
      <c r="F96" s="165" t="s">
        <v>151</v>
      </c>
      <c r="G96" s="163"/>
      <c r="H96" s="163"/>
      <c r="I96" s="166"/>
      <c r="J96" s="167">
        <f>BK96</f>
        <v>0</v>
      </c>
      <c r="K96" s="163"/>
      <c r="L96" s="168"/>
      <c r="M96" s="169"/>
      <c r="N96" s="170"/>
      <c r="O96" s="170"/>
      <c r="P96" s="171">
        <f>P97+P231+P261+P282+P366+P379+P394</f>
        <v>0</v>
      </c>
      <c r="Q96" s="170"/>
      <c r="R96" s="171">
        <f>R97+R231+R261+R282+R366+R379+R394</f>
        <v>108.26388337</v>
      </c>
      <c r="S96" s="170"/>
      <c r="T96" s="172">
        <f>T97+T231+T261+T282+T366+T379+T394</f>
        <v>6.4930000000000003</v>
      </c>
      <c r="AR96" s="173" t="s">
        <v>78</v>
      </c>
      <c r="AT96" s="174" t="s">
        <v>70</v>
      </c>
      <c r="AU96" s="174" t="s">
        <v>71</v>
      </c>
      <c r="AY96" s="173" t="s">
        <v>152</v>
      </c>
      <c r="BK96" s="175">
        <f>BK97+BK231+BK261+BK282+BK366+BK379+BK394</f>
        <v>0</v>
      </c>
    </row>
    <row r="97" spans="1:65" s="12" customFormat="1" ht="22.9" customHeight="1">
      <c r="B97" s="162"/>
      <c r="C97" s="163"/>
      <c r="D97" s="164" t="s">
        <v>70</v>
      </c>
      <c r="E97" s="176" t="s">
        <v>78</v>
      </c>
      <c r="F97" s="176" t="s">
        <v>153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SUM(P98:P230)</f>
        <v>0</v>
      </c>
      <c r="Q97" s="170"/>
      <c r="R97" s="171">
        <f>SUM(R98:R230)</f>
        <v>60.229346399999997</v>
      </c>
      <c r="S97" s="170"/>
      <c r="T97" s="172">
        <f>SUM(T98:T230)</f>
        <v>0</v>
      </c>
      <c r="AR97" s="173" t="s">
        <v>78</v>
      </c>
      <c r="AT97" s="174" t="s">
        <v>70</v>
      </c>
      <c r="AU97" s="174" t="s">
        <v>78</v>
      </c>
      <c r="AY97" s="173" t="s">
        <v>152</v>
      </c>
      <c r="BK97" s="175">
        <f>SUM(BK98:BK230)</f>
        <v>0</v>
      </c>
    </row>
    <row r="98" spans="1:65" s="2" customFormat="1" ht="16.5" customHeight="1">
      <c r="A98" s="34"/>
      <c r="B98" s="35"/>
      <c r="C98" s="178" t="s">
        <v>78</v>
      </c>
      <c r="D98" s="178" t="s">
        <v>154</v>
      </c>
      <c r="E98" s="179" t="s">
        <v>155</v>
      </c>
      <c r="F98" s="180" t="s">
        <v>156</v>
      </c>
      <c r="G98" s="181" t="s">
        <v>157</v>
      </c>
      <c r="H98" s="182">
        <v>6</v>
      </c>
      <c r="I98" s="183"/>
      <c r="J98" s="184">
        <f>ROUND(I98*H98,2)</f>
        <v>0</v>
      </c>
      <c r="K98" s="180" t="s">
        <v>158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3.6900000000000002E-2</v>
      </c>
      <c r="R98" s="187">
        <f>Q98*H98</f>
        <v>0.22140000000000001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159</v>
      </c>
      <c r="AT98" s="189" t="s">
        <v>154</v>
      </c>
      <c r="AU98" s="189" t="s">
        <v>80</v>
      </c>
      <c r="AY98" s="17" t="s">
        <v>152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159</v>
      </c>
      <c r="BM98" s="189" t="s">
        <v>160</v>
      </c>
    </row>
    <row r="99" spans="1:65" s="2" customFormat="1" ht="29.25">
      <c r="A99" s="34"/>
      <c r="B99" s="35"/>
      <c r="C99" s="36"/>
      <c r="D99" s="191" t="s">
        <v>161</v>
      </c>
      <c r="E99" s="36"/>
      <c r="F99" s="192" t="s">
        <v>162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2" customFormat="1" ht="11.25">
      <c r="A100" s="34"/>
      <c r="B100" s="35"/>
      <c r="C100" s="36"/>
      <c r="D100" s="196" t="s">
        <v>163</v>
      </c>
      <c r="E100" s="36"/>
      <c r="F100" s="197" t="s">
        <v>164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80</v>
      </c>
    </row>
    <row r="101" spans="1:65" s="13" customFormat="1" ht="11.25">
      <c r="B101" s="198"/>
      <c r="C101" s="199"/>
      <c r="D101" s="191" t="s">
        <v>165</v>
      </c>
      <c r="E101" s="200" t="s">
        <v>19</v>
      </c>
      <c r="F101" s="201" t="s">
        <v>166</v>
      </c>
      <c r="G101" s="199"/>
      <c r="H101" s="202">
        <v>3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165</v>
      </c>
      <c r="AU101" s="208" t="s">
        <v>80</v>
      </c>
      <c r="AV101" s="13" t="s">
        <v>80</v>
      </c>
      <c r="AW101" s="13" t="s">
        <v>33</v>
      </c>
      <c r="AX101" s="13" t="s">
        <v>71</v>
      </c>
      <c r="AY101" s="208" t="s">
        <v>152</v>
      </c>
    </row>
    <row r="102" spans="1:65" s="13" customFormat="1" ht="11.25">
      <c r="B102" s="198"/>
      <c r="C102" s="199"/>
      <c r="D102" s="191" t="s">
        <v>165</v>
      </c>
      <c r="E102" s="200" t="s">
        <v>19</v>
      </c>
      <c r="F102" s="201" t="s">
        <v>167</v>
      </c>
      <c r="G102" s="199"/>
      <c r="H102" s="202">
        <v>3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165</v>
      </c>
      <c r="AU102" s="208" t="s">
        <v>80</v>
      </c>
      <c r="AV102" s="13" t="s">
        <v>80</v>
      </c>
      <c r="AW102" s="13" t="s">
        <v>33</v>
      </c>
      <c r="AX102" s="13" t="s">
        <v>71</v>
      </c>
      <c r="AY102" s="208" t="s">
        <v>152</v>
      </c>
    </row>
    <row r="103" spans="1:65" s="2" customFormat="1" ht="16.5" customHeight="1">
      <c r="A103" s="34"/>
      <c r="B103" s="35"/>
      <c r="C103" s="178" t="s">
        <v>80</v>
      </c>
      <c r="D103" s="178" t="s">
        <v>154</v>
      </c>
      <c r="E103" s="179" t="s">
        <v>168</v>
      </c>
      <c r="F103" s="180" t="s">
        <v>169</v>
      </c>
      <c r="G103" s="181" t="s">
        <v>157</v>
      </c>
      <c r="H103" s="182">
        <v>1.1000000000000001</v>
      </c>
      <c r="I103" s="183"/>
      <c r="J103" s="184">
        <f>ROUND(I103*H103,2)</f>
        <v>0</v>
      </c>
      <c r="K103" s="180" t="s">
        <v>158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1.269E-2</v>
      </c>
      <c r="R103" s="187">
        <f>Q103*H103</f>
        <v>1.3959000000000001E-2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159</v>
      </c>
      <c r="AT103" s="189" t="s">
        <v>154</v>
      </c>
      <c r="AU103" s="189" t="s">
        <v>80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159</v>
      </c>
      <c r="BM103" s="189" t="s">
        <v>170</v>
      </c>
    </row>
    <row r="104" spans="1:65" s="2" customFormat="1" ht="29.25">
      <c r="A104" s="34"/>
      <c r="B104" s="35"/>
      <c r="C104" s="36"/>
      <c r="D104" s="191" t="s">
        <v>161</v>
      </c>
      <c r="E104" s="36"/>
      <c r="F104" s="192" t="s">
        <v>171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11.25">
      <c r="A105" s="34"/>
      <c r="B105" s="35"/>
      <c r="C105" s="36"/>
      <c r="D105" s="196" t="s">
        <v>163</v>
      </c>
      <c r="E105" s="36"/>
      <c r="F105" s="197" t="s">
        <v>172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80</v>
      </c>
    </row>
    <row r="106" spans="1:65" s="13" customFormat="1" ht="11.25">
      <c r="B106" s="198"/>
      <c r="C106" s="199"/>
      <c r="D106" s="191" t="s">
        <v>165</v>
      </c>
      <c r="E106" s="200" t="s">
        <v>19</v>
      </c>
      <c r="F106" s="201" t="s">
        <v>173</v>
      </c>
      <c r="G106" s="199"/>
      <c r="H106" s="202">
        <v>1.1000000000000001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165</v>
      </c>
      <c r="AU106" s="208" t="s">
        <v>80</v>
      </c>
      <c r="AV106" s="13" t="s">
        <v>80</v>
      </c>
      <c r="AW106" s="13" t="s">
        <v>33</v>
      </c>
      <c r="AX106" s="13" t="s">
        <v>78</v>
      </c>
      <c r="AY106" s="208" t="s">
        <v>152</v>
      </c>
    </row>
    <row r="107" spans="1:65" s="2" customFormat="1" ht="16.5" customHeight="1">
      <c r="A107" s="34"/>
      <c r="B107" s="35"/>
      <c r="C107" s="178" t="s">
        <v>174</v>
      </c>
      <c r="D107" s="178" t="s">
        <v>154</v>
      </c>
      <c r="E107" s="179" t="s">
        <v>175</v>
      </c>
      <c r="F107" s="180" t="s">
        <v>176</v>
      </c>
      <c r="G107" s="181" t="s">
        <v>157</v>
      </c>
      <c r="H107" s="182">
        <v>3</v>
      </c>
      <c r="I107" s="183"/>
      <c r="J107" s="184">
        <f>ROUND(I107*H107,2)</f>
        <v>0</v>
      </c>
      <c r="K107" s="180" t="s">
        <v>158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3.6900000000000002E-2</v>
      </c>
      <c r="R107" s="187">
        <f>Q107*H107</f>
        <v>0.11070000000000001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159</v>
      </c>
      <c r="AT107" s="189" t="s">
        <v>154</v>
      </c>
      <c r="AU107" s="189" t="s">
        <v>80</v>
      </c>
      <c r="AY107" s="17" t="s">
        <v>152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159</v>
      </c>
      <c r="BM107" s="189" t="s">
        <v>177</v>
      </c>
    </row>
    <row r="108" spans="1:65" s="2" customFormat="1" ht="29.25">
      <c r="A108" s="34"/>
      <c r="B108" s="35"/>
      <c r="C108" s="36"/>
      <c r="D108" s="191" t="s">
        <v>161</v>
      </c>
      <c r="E108" s="36"/>
      <c r="F108" s="192" t="s">
        <v>178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2" customFormat="1" ht="11.25">
      <c r="A109" s="34"/>
      <c r="B109" s="35"/>
      <c r="C109" s="36"/>
      <c r="D109" s="196" t="s">
        <v>163</v>
      </c>
      <c r="E109" s="36"/>
      <c r="F109" s="197" t="s">
        <v>179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80</v>
      </c>
    </row>
    <row r="110" spans="1:65" s="13" customFormat="1" ht="11.25">
      <c r="B110" s="198"/>
      <c r="C110" s="199"/>
      <c r="D110" s="191" t="s">
        <v>165</v>
      </c>
      <c r="E110" s="200" t="s">
        <v>19</v>
      </c>
      <c r="F110" s="201" t="s">
        <v>180</v>
      </c>
      <c r="G110" s="199"/>
      <c r="H110" s="202">
        <v>3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165</v>
      </c>
      <c r="AU110" s="208" t="s">
        <v>80</v>
      </c>
      <c r="AV110" s="13" t="s">
        <v>80</v>
      </c>
      <c r="AW110" s="13" t="s">
        <v>33</v>
      </c>
      <c r="AX110" s="13" t="s">
        <v>78</v>
      </c>
      <c r="AY110" s="208" t="s">
        <v>152</v>
      </c>
    </row>
    <row r="111" spans="1:65" s="2" customFormat="1" ht="16.5" customHeight="1">
      <c r="A111" s="34"/>
      <c r="B111" s="35"/>
      <c r="C111" s="178" t="s">
        <v>159</v>
      </c>
      <c r="D111" s="178" t="s">
        <v>154</v>
      </c>
      <c r="E111" s="179" t="s">
        <v>181</v>
      </c>
      <c r="F111" s="180" t="s">
        <v>182</v>
      </c>
      <c r="G111" s="181" t="s">
        <v>183</v>
      </c>
      <c r="H111" s="182">
        <v>27.5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80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159</v>
      </c>
      <c r="BM111" s="189" t="s">
        <v>184</v>
      </c>
    </row>
    <row r="112" spans="1:65" s="2" customFormat="1" ht="11.25">
      <c r="A112" s="34"/>
      <c r="B112" s="35"/>
      <c r="C112" s="36"/>
      <c r="D112" s="191" t="s">
        <v>161</v>
      </c>
      <c r="E112" s="36"/>
      <c r="F112" s="192" t="s">
        <v>185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2" customFormat="1" ht="11.25">
      <c r="A113" s="34"/>
      <c r="B113" s="35"/>
      <c r="C113" s="36"/>
      <c r="D113" s="196" t="s">
        <v>163</v>
      </c>
      <c r="E113" s="36"/>
      <c r="F113" s="197" t="s">
        <v>186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163</v>
      </c>
      <c r="AU113" s="17" t="s">
        <v>80</v>
      </c>
    </row>
    <row r="114" spans="1:65" s="13" customFormat="1" ht="11.25">
      <c r="B114" s="198"/>
      <c r="C114" s="199"/>
      <c r="D114" s="191" t="s">
        <v>165</v>
      </c>
      <c r="E114" s="200" t="s">
        <v>19</v>
      </c>
      <c r="F114" s="201" t="s">
        <v>187</v>
      </c>
      <c r="G114" s="199"/>
      <c r="H114" s="202">
        <v>11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165</v>
      </c>
      <c r="AU114" s="208" t="s">
        <v>80</v>
      </c>
      <c r="AV114" s="13" t="s">
        <v>80</v>
      </c>
      <c r="AW114" s="13" t="s">
        <v>33</v>
      </c>
      <c r="AX114" s="13" t="s">
        <v>71</v>
      </c>
      <c r="AY114" s="208" t="s">
        <v>152</v>
      </c>
    </row>
    <row r="115" spans="1:65" s="13" customFormat="1" ht="11.25">
      <c r="B115" s="198"/>
      <c r="C115" s="199"/>
      <c r="D115" s="191" t="s">
        <v>165</v>
      </c>
      <c r="E115" s="200" t="s">
        <v>19</v>
      </c>
      <c r="F115" s="201" t="s">
        <v>188</v>
      </c>
      <c r="G115" s="199"/>
      <c r="H115" s="202">
        <v>16.5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165</v>
      </c>
      <c r="AU115" s="208" t="s">
        <v>80</v>
      </c>
      <c r="AV115" s="13" t="s">
        <v>80</v>
      </c>
      <c r="AW115" s="13" t="s">
        <v>33</v>
      </c>
      <c r="AX115" s="13" t="s">
        <v>71</v>
      </c>
      <c r="AY115" s="208" t="s">
        <v>152</v>
      </c>
    </row>
    <row r="116" spans="1:65" s="2" customFormat="1" ht="16.5" customHeight="1">
      <c r="A116" s="34"/>
      <c r="B116" s="35"/>
      <c r="C116" s="178" t="s">
        <v>189</v>
      </c>
      <c r="D116" s="178" t="s">
        <v>154</v>
      </c>
      <c r="E116" s="179" t="s">
        <v>190</v>
      </c>
      <c r="F116" s="180" t="s">
        <v>191</v>
      </c>
      <c r="G116" s="181" t="s">
        <v>192</v>
      </c>
      <c r="H116" s="182">
        <v>3.528</v>
      </c>
      <c r="I116" s="183"/>
      <c r="J116" s="184">
        <f>ROUND(I116*H116,2)</f>
        <v>0</v>
      </c>
      <c r="K116" s="180" t="s">
        <v>158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159</v>
      </c>
      <c r="AT116" s="189" t="s">
        <v>154</v>
      </c>
      <c r="AU116" s="189" t="s">
        <v>80</v>
      </c>
      <c r="AY116" s="17" t="s">
        <v>152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80</v>
      </c>
      <c r="BK116" s="190">
        <f>ROUND(I116*H116,2)</f>
        <v>0</v>
      </c>
      <c r="BL116" s="17" t="s">
        <v>159</v>
      </c>
      <c r="BM116" s="189" t="s">
        <v>193</v>
      </c>
    </row>
    <row r="117" spans="1:65" s="2" customFormat="1" ht="19.5">
      <c r="A117" s="34"/>
      <c r="B117" s="35"/>
      <c r="C117" s="36"/>
      <c r="D117" s="191" t="s">
        <v>161</v>
      </c>
      <c r="E117" s="36"/>
      <c r="F117" s="192" t="s">
        <v>194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80</v>
      </c>
    </row>
    <row r="118" spans="1:65" s="2" customFormat="1" ht="11.25">
      <c r="A118" s="34"/>
      <c r="B118" s="35"/>
      <c r="C118" s="36"/>
      <c r="D118" s="196" t="s">
        <v>163</v>
      </c>
      <c r="E118" s="36"/>
      <c r="F118" s="197" t="s">
        <v>195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163</v>
      </c>
      <c r="AU118" s="17" t="s">
        <v>80</v>
      </c>
    </row>
    <row r="119" spans="1:65" s="13" customFormat="1" ht="11.25">
      <c r="B119" s="198"/>
      <c r="C119" s="199"/>
      <c r="D119" s="191" t="s">
        <v>165</v>
      </c>
      <c r="E119" s="200" t="s">
        <v>19</v>
      </c>
      <c r="F119" s="201" t="s">
        <v>196</v>
      </c>
      <c r="G119" s="199"/>
      <c r="H119" s="202">
        <v>3.528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165</v>
      </c>
      <c r="AU119" s="208" t="s">
        <v>80</v>
      </c>
      <c r="AV119" s="13" t="s">
        <v>80</v>
      </c>
      <c r="AW119" s="13" t="s">
        <v>33</v>
      </c>
      <c r="AX119" s="13" t="s">
        <v>78</v>
      </c>
      <c r="AY119" s="208" t="s">
        <v>152</v>
      </c>
    </row>
    <row r="120" spans="1:65" s="2" customFormat="1" ht="16.5" customHeight="1">
      <c r="A120" s="34"/>
      <c r="B120" s="35"/>
      <c r="C120" s="178" t="s">
        <v>197</v>
      </c>
      <c r="D120" s="178" t="s">
        <v>154</v>
      </c>
      <c r="E120" s="179" t="s">
        <v>198</v>
      </c>
      <c r="F120" s="180" t="s">
        <v>199</v>
      </c>
      <c r="G120" s="181" t="s">
        <v>192</v>
      </c>
      <c r="H120" s="182">
        <v>29.09</v>
      </c>
      <c r="I120" s="183"/>
      <c r="J120" s="184">
        <f>ROUND(I120*H120,2)</f>
        <v>0</v>
      </c>
      <c r="K120" s="180" t="s">
        <v>158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80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159</v>
      </c>
      <c r="BM120" s="189" t="s">
        <v>200</v>
      </c>
    </row>
    <row r="121" spans="1:65" s="2" customFormat="1" ht="19.5">
      <c r="A121" s="34"/>
      <c r="B121" s="35"/>
      <c r="C121" s="36"/>
      <c r="D121" s="191" t="s">
        <v>161</v>
      </c>
      <c r="E121" s="36"/>
      <c r="F121" s="192" t="s">
        <v>201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2" customFormat="1" ht="11.25">
      <c r="A122" s="34"/>
      <c r="B122" s="35"/>
      <c r="C122" s="36"/>
      <c r="D122" s="196" t="s">
        <v>163</v>
      </c>
      <c r="E122" s="36"/>
      <c r="F122" s="197" t="s">
        <v>202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80</v>
      </c>
    </row>
    <row r="123" spans="1:65" s="13" customFormat="1" ht="11.25">
      <c r="B123" s="198"/>
      <c r="C123" s="199"/>
      <c r="D123" s="191" t="s">
        <v>165</v>
      </c>
      <c r="E123" s="200" t="s">
        <v>19</v>
      </c>
      <c r="F123" s="201" t="s">
        <v>203</v>
      </c>
      <c r="G123" s="199"/>
      <c r="H123" s="202">
        <v>29.09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165</v>
      </c>
      <c r="AU123" s="208" t="s">
        <v>80</v>
      </c>
      <c r="AV123" s="13" t="s">
        <v>80</v>
      </c>
      <c r="AW123" s="13" t="s">
        <v>33</v>
      </c>
      <c r="AX123" s="13" t="s">
        <v>78</v>
      </c>
      <c r="AY123" s="208" t="s">
        <v>152</v>
      </c>
    </row>
    <row r="124" spans="1:65" s="2" customFormat="1" ht="21.75" customHeight="1">
      <c r="A124" s="34"/>
      <c r="B124" s="35"/>
      <c r="C124" s="178" t="s">
        <v>204</v>
      </c>
      <c r="D124" s="178" t="s">
        <v>154</v>
      </c>
      <c r="E124" s="179" t="s">
        <v>205</v>
      </c>
      <c r="F124" s="180" t="s">
        <v>206</v>
      </c>
      <c r="G124" s="181" t="s">
        <v>192</v>
      </c>
      <c r="H124" s="182">
        <v>10.56</v>
      </c>
      <c r="I124" s="183"/>
      <c r="J124" s="184">
        <f>ROUND(I124*H124,2)</f>
        <v>0</v>
      </c>
      <c r="K124" s="180" t="s">
        <v>158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159</v>
      </c>
      <c r="AT124" s="189" t="s">
        <v>154</v>
      </c>
      <c r="AU124" s="189" t="s">
        <v>80</v>
      </c>
      <c r="AY124" s="17" t="s">
        <v>152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80</v>
      </c>
      <c r="BK124" s="190">
        <f>ROUND(I124*H124,2)</f>
        <v>0</v>
      </c>
      <c r="BL124" s="17" t="s">
        <v>159</v>
      </c>
      <c r="BM124" s="189" t="s">
        <v>207</v>
      </c>
    </row>
    <row r="125" spans="1:65" s="2" customFormat="1" ht="19.5">
      <c r="A125" s="34"/>
      <c r="B125" s="35"/>
      <c r="C125" s="36"/>
      <c r="D125" s="191" t="s">
        <v>161</v>
      </c>
      <c r="E125" s="36"/>
      <c r="F125" s="192" t="s">
        <v>208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80</v>
      </c>
    </row>
    <row r="126" spans="1:65" s="2" customFormat="1" ht="11.25">
      <c r="A126" s="34"/>
      <c r="B126" s="35"/>
      <c r="C126" s="36"/>
      <c r="D126" s="196" t="s">
        <v>163</v>
      </c>
      <c r="E126" s="36"/>
      <c r="F126" s="197" t="s">
        <v>209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163</v>
      </c>
      <c r="AU126" s="17" t="s">
        <v>80</v>
      </c>
    </row>
    <row r="127" spans="1:65" s="13" customFormat="1" ht="11.25">
      <c r="B127" s="198"/>
      <c r="C127" s="199"/>
      <c r="D127" s="191" t="s">
        <v>165</v>
      </c>
      <c r="E127" s="200" t="s">
        <v>19</v>
      </c>
      <c r="F127" s="201" t="s">
        <v>210</v>
      </c>
      <c r="G127" s="199"/>
      <c r="H127" s="202">
        <v>3.96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165</v>
      </c>
      <c r="AU127" s="208" t="s">
        <v>80</v>
      </c>
      <c r="AV127" s="13" t="s">
        <v>80</v>
      </c>
      <c r="AW127" s="13" t="s">
        <v>33</v>
      </c>
      <c r="AX127" s="13" t="s">
        <v>71</v>
      </c>
      <c r="AY127" s="208" t="s">
        <v>152</v>
      </c>
    </row>
    <row r="128" spans="1:65" s="13" customFormat="1" ht="11.25">
      <c r="B128" s="198"/>
      <c r="C128" s="199"/>
      <c r="D128" s="191" t="s">
        <v>165</v>
      </c>
      <c r="E128" s="200" t="s">
        <v>19</v>
      </c>
      <c r="F128" s="201" t="s">
        <v>211</v>
      </c>
      <c r="G128" s="199"/>
      <c r="H128" s="202">
        <v>3.96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165</v>
      </c>
      <c r="AU128" s="208" t="s">
        <v>80</v>
      </c>
      <c r="AV128" s="13" t="s">
        <v>80</v>
      </c>
      <c r="AW128" s="13" t="s">
        <v>33</v>
      </c>
      <c r="AX128" s="13" t="s">
        <v>71</v>
      </c>
      <c r="AY128" s="208" t="s">
        <v>152</v>
      </c>
    </row>
    <row r="129" spans="1:65" s="13" customFormat="1" ht="11.25">
      <c r="B129" s="198"/>
      <c r="C129" s="199"/>
      <c r="D129" s="191" t="s">
        <v>165</v>
      </c>
      <c r="E129" s="200" t="s">
        <v>19</v>
      </c>
      <c r="F129" s="201" t="s">
        <v>212</v>
      </c>
      <c r="G129" s="199"/>
      <c r="H129" s="202">
        <v>2.64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165</v>
      </c>
      <c r="AU129" s="208" t="s">
        <v>80</v>
      </c>
      <c r="AV129" s="13" t="s">
        <v>80</v>
      </c>
      <c r="AW129" s="13" t="s">
        <v>33</v>
      </c>
      <c r="AX129" s="13" t="s">
        <v>71</v>
      </c>
      <c r="AY129" s="208" t="s">
        <v>152</v>
      </c>
    </row>
    <row r="130" spans="1:65" s="2" customFormat="1" ht="21.75" customHeight="1">
      <c r="A130" s="34"/>
      <c r="B130" s="35"/>
      <c r="C130" s="178" t="s">
        <v>213</v>
      </c>
      <c r="D130" s="178" t="s">
        <v>154</v>
      </c>
      <c r="E130" s="179" t="s">
        <v>214</v>
      </c>
      <c r="F130" s="180" t="s">
        <v>215</v>
      </c>
      <c r="G130" s="181" t="s">
        <v>192</v>
      </c>
      <c r="H130" s="182">
        <v>28.158000000000001</v>
      </c>
      <c r="I130" s="183"/>
      <c r="J130" s="184">
        <f>ROUND(I130*H130,2)</f>
        <v>0</v>
      </c>
      <c r="K130" s="180" t="s">
        <v>158</v>
      </c>
      <c r="L130" s="39"/>
      <c r="M130" s="185" t="s">
        <v>19</v>
      </c>
      <c r="N130" s="186" t="s">
        <v>43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159</v>
      </c>
      <c r="AT130" s="189" t="s">
        <v>154</v>
      </c>
      <c r="AU130" s="189" t="s">
        <v>80</v>
      </c>
      <c r="AY130" s="17" t="s">
        <v>152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80</v>
      </c>
      <c r="BK130" s="190">
        <f>ROUND(I130*H130,2)</f>
        <v>0</v>
      </c>
      <c r="BL130" s="17" t="s">
        <v>159</v>
      </c>
      <c r="BM130" s="189" t="s">
        <v>216</v>
      </c>
    </row>
    <row r="131" spans="1:65" s="2" customFormat="1" ht="19.5">
      <c r="A131" s="34"/>
      <c r="B131" s="35"/>
      <c r="C131" s="36"/>
      <c r="D131" s="191" t="s">
        <v>161</v>
      </c>
      <c r="E131" s="36"/>
      <c r="F131" s="192" t="s">
        <v>217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80</v>
      </c>
    </row>
    <row r="132" spans="1:65" s="2" customFormat="1" ht="11.25">
      <c r="A132" s="34"/>
      <c r="B132" s="35"/>
      <c r="C132" s="36"/>
      <c r="D132" s="196" t="s">
        <v>163</v>
      </c>
      <c r="E132" s="36"/>
      <c r="F132" s="197" t="s">
        <v>218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80</v>
      </c>
    </row>
    <row r="133" spans="1:65" s="13" customFormat="1" ht="11.25">
      <c r="B133" s="198"/>
      <c r="C133" s="199"/>
      <c r="D133" s="191" t="s">
        <v>165</v>
      </c>
      <c r="E133" s="200" t="s">
        <v>19</v>
      </c>
      <c r="F133" s="201" t="s">
        <v>219</v>
      </c>
      <c r="G133" s="199"/>
      <c r="H133" s="202">
        <v>22.117000000000001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165</v>
      </c>
      <c r="AU133" s="208" t="s">
        <v>80</v>
      </c>
      <c r="AV133" s="13" t="s">
        <v>80</v>
      </c>
      <c r="AW133" s="13" t="s">
        <v>33</v>
      </c>
      <c r="AX133" s="13" t="s">
        <v>71</v>
      </c>
      <c r="AY133" s="208" t="s">
        <v>152</v>
      </c>
    </row>
    <row r="134" spans="1:65" s="13" customFormat="1" ht="11.25">
      <c r="B134" s="198"/>
      <c r="C134" s="199"/>
      <c r="D134" s="191" t="s">
        <v>165</v>
      </c>
      <c r="E134" s="200" t="s">
        <v>19</v>
      </c>
      <c r="F134" s="201" t="s">
        <v>220</v>
      </c>
      <c r="G134" s="199"/>
      <c r="H134" s="202">
        <v>6.0410000000000004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165</v>
      </c>
      <c r="AU134" s="208" t="s">
        <v>80</v>
      </c>
      <c r="AV134" s="13" t="s">
        <v>80</v>
      </c>
      <c r="AW134" s="13" t="s">
        <v>33</v>
      </c>
      <c r="AX134" s="13" t="s">
        <v>71</v>
      </c>
      <c r="AY134" s="208" t="s">
        <v>152</v>
      </c>
    </row>
    <row r="135" spans="1:65" s="2" customFormat="1" ht="21.75" customHeight="1">
      <c r="A135" s="34"/>
      <c r="B135" s="35"/>
      <c r="C135" s="178" t="s">
        <v>221</v>
      </c>
      <c r="D135" s="178" t="s">
        <v>154</v>
      </c>
      <c r="E135" s="179" t="s">
        <v>222</v>
      </c>
      <c r="F135" s="180" t="s">
        <v>223</v>
      </c>
      <c r="G135" s="181" t="s">
        <v>192</v>
      </c>
      <c r="H135" s="182">
        <v>56.667000000000002</v>
      </c>
      <c r="I135" s="183"/>
      <c r="J135" s="184">
        <f>ROUND(I135*H135,2)</f>
        <v>0</v>
      </c>
      <c r="K135" s="180" t="s">
        <v>158</v>
      </c>
      <c r="L135" s="39"/>
      <c r="M135" s="185" t="s">
        <v>19</v>
      </c>
      <c r="N135" s="186" t="s">
        <v>43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159</v>
      </c>
      <c r="AT135" s="189" t="s">
        <v>154</v>
      </c>
      <c r="AU135" s="189" t="s">
        <v>80</v>
      </c>
      <c r="AY135" s="17" t="s">
        <v>152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159</v>
      </c>
      <c r="BM135" s="189" t="s">
        <v>224</v>
      </c>
    </row>
    <row r="136" spans="1:65" s="2" customFormat="1" ht="19.5">
      <c r="A136" s="34"/>
      <c r="B136" s="35"/>
      <c r="C136" s="36"/>
      <c r="D136" s="191" t="s">
        <v>161</v>
      </c>
      <c r="E136" s="36"/>
      <c r="F136" s="192" t="s">
        <v>225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2" customFormat="1" ht="11.25">
      <c r="A137" s="34"/>
      <c r="B137" s="35"/>
      <c r="C137" s="36"/>
      <c r="D137" s="196" t="s">
        <v>163</v>
      </c>
      <c r="E137" s="36"/>
      <c r="F137" s="197" t="s">
        <v>226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80</v>
      </c>
    </row>
    <row r="138" spans="1:65" s="13" customFormat="1" ht="11.25">
      <c r="B138" s="198"/>
      <c r="C138" s="199"/>
      <c r="D138" s="191" t="s">
        <v>165</v>
      </c>
      <c r="E138" s="200" t="s">
        <v>19</v>
      </c>
      <c r="F138" s="201" t="s">
        <v>227</v>
      </c>
      <c r="G138" s="199"/>
      <c r="H138" s="202">
        <v>49.332000000000001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165</v>
      </c>
      <c r="AU138" s="208" t="s">
        <v>80</v>
      </c>
      <c r="AV138" s="13" t="s">
        <v>80</v>
      </c>
      <c r="AW138" s="13" t="s">
        <v>33</v>
      </c>
      <c r="AX138" s="13" t="s">
        <v>71</v>
      </c>
      <c r="AY138" s="208" t="s">
        <v>152</v>
      </c>
    </row>
    <row r="139" spans="1:65" s="13" customFormat="1" ht="11.25">
      <c r="B139" s="198"/>
      <c r="C139" s="199"/>
      <c r="D139" s="191" t="s">
        <v>165</v>
      </c>
      <c r="E139" s="200" t="s">
        <v>19</v>
      </c>
      <c r="F139" s="201" t="s">
        <v>228</v>
      </c>
      <c r="G139" s="199"/>
      <c r="H139" s="202">
        <v>7.335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165</v>
      </c>
      <c r="AU139" s="208" t="s">
        <v>80</v>
      </c>
      <c r="AV139" s="13" t="s">
        <v>80</v>
      </c>
      <c r="AW139" s="13" t="s">
        <v>33</v>
      </c>
      <c r="AX139" s="13" t="s">
        <v>71</v>
      </c>
      <c r="AY139" s="208" t="s">
        <v>152</v>
      </c>
    </row>
    <row r="140" spans="1:65" s="2" customFormat="1" ht="16.5" customHeight="1">
      <c r="A140" s="34"/>
      <c r="B140" s="35"/>
      <c r="C140" s="178" t="s">
        <v>229</v>
      </c>
      <c r="D140" s="178" t="s">
        <v>154</v>
      </c>
      <c r="E140" s="179" t="s">
        <v>230</v>
      </c>
      <c r="F140" s="180" t="s">
        <v>231</v>
      </c>
      <c r="G140" s="181" t="s">
        <v>192</v>
      </c>
      <c r="H140" s="182">
        <v>14.861000000000001</v>
      </c>
      <c r="I140" s="183"/>
      <c r="J140" s="184">
        <f>ROUND(I140*H140,2)</f>
        <v>0</v>
      </c>
      <c r="K140" s="180" t="s">
        <v>158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159</v>
      </c>
      <c r="AT140" s="189" t="s">
        <v>154</v>
      </c>
      <c r="AU140" s="189" t="s">
        <v>80</v>
      </c>
      <c r="AY140" s="17" t="s">
        <v>152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80</v>
      </c>
      <c r="BK140" s="190">
        <f>ROUND(I140*H140,2)</f>
        <v>0</v>
      </c>
      <c r="BL140" s="17" t="s">
        <v>159</v>
      </c>
      <c r="BM140" s="189" t="s">
        <v>232</v>
      </c>
    </row>
    <row r="141" spans="1:65" s="2" customFormat="1" ht="19.5">
      <c r="A141" s="34"/>
      <c r="B141" s="35"/>
      <c r="C141" s="36"/>
      <c r="D141" s="191" t="s">
        <v>161</v>
      </c>
      <c r="E141" s="36"/>
      <c r="F141" s="192" t="s">
        <v>233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2" customFormat="1" ht="11.25">
      <c r="A142" s="34"/>
      <c r="B142" s="35"/>
      <c r="C142" s="36"/>
      <c r="D142" s="196" t="s">
        <v>163</v>
      </c>
      <c r="E142" s="36"/>
      <c r="F142" s="197" t="s">
        <v>234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80</v>
      </c>
    </row>
    <row r="143" spans="1:65" s="13" customFormat="1" ht="11.25">
      <c r="B143" s="198"/>
      <c r="C143" s="199"/>
      <c r="D143" s="191" t="s">
        <v>165</v>
      </c>
      <c r="E143" s="200" t="s">
        <v>19</v>
      </c>
      <c r="F143" s="201" t="s">
        <v>235</v>
      </c>
      <c r="G143" s="199"/>
      <c r="H143" s="202">
        <v>5.28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165</v>
      </c>
      <c r="AU143" s="208" t="s">
        <v>80</v>
      </c>
      <c r="AV143" s="13" t="s">
        <v>80</v>
      </c>
      <c r="AW143" s="13" t="s">
        <v>33</v>
      </c>
      <c r="AX143" s="13" t="s">
        <v>71</v>
      </c>
      <c r="AY143" s="208" t="s">
        <v>152</v>
      </c>
    </row>
    <row r="144" spans="1:65" s="13" customFormat="1" ht="11.25">
      <c r="B144" s="198"/>
      <c r="C144" s="199"/>
      <c r="D144" s="191" t="s">
        <v>165</v>
      </c>
      <c r="E144" s="200" t="s">
        <v>19</v>
      </c>
      <c r="F144" s="201" t="s">
        <v>236</v>
      </c>
      <c r="G144" s="199"/>
      <c r="H144" s="202">
        <v>2.8050000000000002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165</v>
      </c>
      <c r="AU144" s="208" t="s">
        <v>80</v>
      </c>
      <c r="AV144" s="13" t="s">
        <v>80</v>
      </c>
      <c r="AW144" s="13" t="s">
        <v>33</v>
      </c>
      <c r="AX144" s="13" t="s">
        <v>71</v>
      </c>
      <c r="AY144" s="208" t="s">
        <v>152</v>
      </c>
    </row>
    <row r="145" spans="1:65" s="13" customFormat="1" ht="11.25">
      <c r="B145" s="198"/>
      <c r="C145" s="199"/>
      <c r="D145" s="191" t="s">
        <v>165</v>
      </c>
      <c r="E145" s="200" t="s">
        <v>19</v>
      </c>
      <c r="F145" s="201" t="s">
        <v>237</v>
      </c>
      <c r="G145" s="199"/>
      <c r="H145" s="202">
        <v>2.8159999999999998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165</v>
      </c>
      <c r="AU145" s="208" t="s">
        <v>80</v>
      </c>
      <c r="AV145" s="13" t="s">
        <v>80</v>
      </c>
      <c r="AW145" s="13" t="s">
        <v>33</v>
      </c>
      <c r="AX145" s="13" t="s">
        <v>71</v>
      </c>
      <c r="AY145" s="208" t="s">
        <v>152</v>
      </c>
    </row>
    <row r="146" spans="1:65" s="13" customFormat="1" ht="11.25">
      <c r="B146" s="198"/>
      <c r="C146" s="199"/>
      <c r="D146" s="191" t="s">
        <v>165</v>
      </c>
      <c r="E146" s="200" t="s">
        <v>19</v>
      </c>
      <c r="F146" s="201" t="s">
        <v>238</v>
      </c>
      <c r="G146" s="199"/>
      <c r="H146" s="202">
        <v>3.96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165</v>
      </c>
      <c r="AU146" s="208" t="s">
        <v>80</v>
      </c>
      <c r="AV146" s="13" t="s">
        <v>80</v>
      </c>
      <c r="AW146" s="13" t="s">
        <v>33</v>
      </c>
      <c r="AX146" s="13" t="s">
        <v>71</v>
      </c>
      <c r="AY146" s="208" t="s">
        <v>152</v>
      </c>
    </row>
    <row r="147" spans="1:65" s="2" customFormat="1" ht="16.5" customHeight="1">
      <c r="A147" s="34"/>
      <c r="B147" s="35"/>
      <c r="C147" s="178" t="s">
        <v>239</v>
      </c>
      <c r="D147" s="178" t="s">
        <v>154</v>
      </c>
      <c r="E147" s="179" t="s">
        <v>240</v>
      </c>
      <c r="F147" s="180" t="s">
        <v>241</v>
      </c>
      <c r="G147" s="181" t="s">
        <v>183</v>
      </c>
      <c r="H147" s="182">
        <v>153.05000000000001</v>
      </c>
      <c r="I147" s="183"/>
      <c r="J147" s="184">
        <f>ROUND(I147*H147,2)</f>
        <v>0</v>
      </c>
      <c r="K147" s="180" t="s">
        <v>158</v>
      </c>
      <c r="L147" s="39"/>
      <c r="M147" s="185" t="s">
        <v>19</v>
      </c>
      <c r="N147" s="186" t="s">
        <v>43</v>
      </c>
      <c r="O147" s="64"/>
      <c r="P147" s="187">
        <f>O147*H147</f>
        <v>0</v>
      </c>
      <c r="Q147" s="187">
        <v>8.4000000000000003E-4</v>
      </c>
      <c r="R147" s="187">
        <f>Q147*H147</f>
        <v>0.12856200000000001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159</v>
      </c>
      <c r="AT147" s="189" t="s">
        <v>154</v>
      </c>
      <c r="AU147" s="189" t="s">
        <v>80</v>
      </c>
      <c r="AY147" s="17" t="s">
        <v>152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159</v>
      </c>
      <c r="BM147" s="189" t="s">
        <v>242</v>
      </c>
    </row>
    <row r="148" spans="1:65" s="2" customFormat="1" ht="11.25">
      <c r="A148" s="34"/>
      <c r="B148" s="35"/>
      <c r="C148" s="36"/>
      <c r="D148" s="191" t="s">
        <v>161</v>
      </c>
      <c r="E148" s="36"/>
      <c r="F148" s="192" t="s">
        <v>243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80</v>
      </c>
    </row>
    <row r="149" spans="1:65" s="2" customFormat="1" ht="11.25">
      <c r="A149" s="34"/>
      <c r="B149" s="35"/>
      <c r="C149" s="36"/>
      <c r="D149" s="196" t="s">
        <v>163</v>
      </c>
      <c r="E149" s="36"/>
      <c r="F149" s="197" t="s">
        <v>244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80</v>
      </c>
    </row>
    <row r="150" spans="1:65" s="13" customFormat="1" ht="11.25">
      <c r="B150" s="198"/>
      <c r="C150" s="199"/>
      <c r="D150" s="191" t="s">
        <v>165</v>
      </c>
      <c r="E150" s="200" t="s">
        <v>19</v>
      </c>
      <c r="F150" s="201" t="s">
        <v>245</v>
      </c>
      <c r="G150" s="199"/>
      <c r="H150" s="202">
        <v>45.02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165</v>
      </c>
      <c r="AU150" s="208" t="s">
        <v>80</v>
      </c>
      <c r="AV150" s="13" t="s">
        <v>80</v>
      </c>
      <c r="AW150" s="13" t="s">
        <v>33</v>
      </c>
      <c r="AX150" s="13" t="s">
        <v>71</v>
      </c>
      <c r="AY150" s="208" t="s">
        <v>152</v>
      </c>
    </row>
    <row r="151" spans="1:65" s="13" customFormat="1" ht="11.25">
      <c r="B151" s="198"/>
      <c r="C151" s="199"/>
      <c r="D151" s="191" t="s">
        <v>165</v>
      </c>
      <c r="E151" s="200" t="s">
        <v>19</v>
      </c>
      <c r="F151" s="201" t="s">
        <v>246</v>
      </c>
      <c r="G151" s="199"/>
      <c r="H151" s="202">
        <v>88.83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165</v>
      </c>
      <c r="AU151" s="208" t="s">
        <v>80</v>
      </c>
      <c r="AV151" s="13" t="s">
        <v>80</v>
      </c>
      <c r="AW151" s="13" t="s">
        <v>33</v>
      </c>
      <c r="AX151" s="13" t="s">
        <v>71</v>
      </c>
      <c r="AY151" s="208" t="s">
        <v>152</v>
      </c>
    </row>
    <row r="152" spans="1:65" s="13" customFormat="1" ht="11.25">
      <c r="B152" s="198"/>
      <c r="C152" s="199"/>
      <c r="D152" s="191" t="s">
        <v>165</v>
      </c>
      <c r="E152" s="200" t="s">
        <v>19</v>
      </c>
      <c r="F152" s="201" t="s">
        <v>247</v>
      </c>
      <c r="G152" s="199"/>
      <c r="H152" s="202">
        <v>7.2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165</v>
      </c>
      <c r="AU152" s="208" t="s">
        <v>80</v>
      </c>
      <c r="AV152" s="13" t="s">
        <v>80</v>
      </c>
      <c r="AW152" s="13" t="s">
        <v>33</v>
      </c>
      <c r="AX152" s="13" t="s">
        <v>71</v>
      </c>
      <c r="AY152" s="208" t="s">
        <v>152</v>
      </c>
    </row>
    <row r="153" spans="1:65" s="13" customFormat="1" ht="11.25">
      <c r="B153" s="198"/>
      <c r="C153" s="199"/>
      <c r="D153" s="191" t="s">
        <v>165</v>
      </c>
      <c r="E153" s="200" t="s">
        <v>19</v>
      </c>
      <c r="F153" s="201" t="s">
        <v>248</v>
      </c>
      <c r="G153" s="199"/>
      <c r="H153" s="202">
        <v>7.2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165</v>
      </c>
      <c r="AU153" s="208" t="s">
        <v>80</v>
      </c>
      <c r="AV153" s="13" t="s">
        <v>80</v>
      </c>
      <c r="AW153" s="13" t="s">
        <v>33</v>
      </c>
      <c r="AX153" s="13" t="s">
        <v>71</v>
      </c>
      <c r="AY153" s="208" t="s">
        <v>152</v>
      </c>
    </row>
    <row r="154" spans="1:65" s="13" customFormat="1" ht="11.25">
      <c r="B154" s="198"/>
      <c r="C154" s="199"/>
      <c r="D154" s="191" t="s">
        <v>165</v>
      </c>
      <c r="E154" s="200" t="s">
        <v>19</v>
      </c>
      <c r="F154" s="201" t="s">
        <v>249</v>
      </c>
      <c r="G154" s="199"/>
      <c r="H154" s="202">
        <v>4.8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165</v>
      </c>
      <c r="AU154" s="208" t="s">
        <v>80</v>
      </c>
      <c r="AV154" s="13" t="s">
        <v>80</v>
      </c>
      <c r="AW154" s="13" t="s">
        <v>33</v>
      </c>
      <c r="AX154" s="13" t="s">
        <v>71</v>
      </c>
      <c r="AY154" s="208" t="s">
        <v>152</v>
      </c>
    </row>
    <row r="155" spans="1:65" s="2" customFormat="1" ht="16.5" customHeight="1">
      <c r="A155" s="34"/>
      <c r="B155" s="35"/>
      <c r="C155" s="178" t="s">
        <v>250</v>
      </c>
      <c r="D155" s="178" t="s">
        <v>154</v>
      </c>
      <c r="E155" s="179" t="s">
        <v>251</v>
      </c>
      <c r="F155" s="180" t="s">
        <v>252</v>
      </c>
      <c r="G155" s="181" t="s">
        <v>183</v>
      </c>
      <c r="H155" s="182">
        <v>11.18</v>
      </c>
      <c r="I155" s="183"/>
      <c r="J155" s="184">
        <f>ROUND(I155*H155,2)</f>
        <v>0</v>
      </c>
      <c r="K155" s="180" t="s">
        <v>158</v>
      </c>
      <c r="L155" s="39"/>
      <c r="M155" s="185" t="s">
        <v>19</v>
      </c>
      <c r="N155" s="186" t="s">
        <v>43</v>
      </c>
      <c r="O155" s="64"/>
      <c r="P155" s="187">
        <f>O155*H155</f>
        <v>0</v>
      </c>
      <c r="Q155" s="187">
        <v>8.4999999999999995E-4</v>
      </c>
      <c r="R155" s="187">
        <f>Q155*H155</f>
        <v>9.5029999999999993E-3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159</v>
      </c>
      <c r="AT155" s="189" t="s">
        <v>154</v>
      </c>
      <c r="AU155" s="189" t="s">
        <v>80</v>
      </c>
      <c r="AY155" s="17" t="s">
        <v>152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159</v>
      </c>
      <c r="BM155" s="189" t="s">
        <v>253</v>
      </c>
    </row>
    <row r="156" spans="1:65" s="2" customFormat="1" ht="11.25">
      <c r="A156" s="34"/>
      <c r="B156" s="35"/>
      <c r="C156" s="36"/>
      <c r="D156" s="191" t="s">
        <v>161</v>
      </c>
      <c r="E156" s="36"/>
      <c r="F156" s="192" t="s">
        <v>254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80</v>
      </c>
    </row>
    <row r="157" spans="1:65" s="2" customFormat="1" ht="11.25">
      <c r="A157" s="34"/>
      <c r="B157" s="35"/>
      <c r="C157" s="36"/>
      <c r="D157" s="196" t="s">
        <v>163</v>
      </c>
      <c r="E157" s="36"/>
      <c r="F157" s="197" t="s">
        <v>255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80</v>
      </c>
    </row>
    <row r="158" spans="1:65" s="13" customFormat="1" ht="11.25">
      <c r="B158" s="198"/>
      <c r="C158" s="199"/>
      <c r="D158" s="191" t="s">
        <v>165</v>
      </c>
      <c r="E158" s="200" t="s">
        <v>19</v>
      </c>
      <c r="F158" s="201" t="s">
        <v>256</v>
      </c>
      <c r="G158" s="199"/>
      <c r="H158" s="202">
        <v>11.18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165</v>
      </c>
      <c r="AU158" s="208" t="s">
        <v>80</v>
      </c>
      <c r="AV158" s="13" t="s">
        <v>80</v>
      </c>
      <c r="AW158" s="13" t="s">
        <v>33</v>
      </c>
      <c r="AX158" s="13" t="s">
        <v>78</v>
      </c>
      <c r="AY158" s="208" t="s">
        <v>152</v>
      </c>
    </row>
    <row r="159" spans="1:65" s="2" customFormat="1" ht="16.5" customHeight="1">
      <c r="A159" s="34"/>
      <c r="B159" s="35"/>
      <c r="C159" s="178" t="s">
        <v>257</v>
      </c>
      <c r="D159" s="178" t="s">
        <v>154</v>
      </c>
      <c r="E159" s="179" t="s">
        <v>258</v>
      </c>
      <c r="F159" s="180" t="s">
        <v>259</v>
      </c>
      <c r="G159" s="181" t="s">
        <v>183</v>
      </c>
      <c r="H159" s="182">
        <v>153.05000000000001</v>
      </c>
      <c r="I159" s="183"/>
      <c r="J159" s="184">
        <f>ROUND(I159*H159,2)</f>
        <v>0</v>
      </c>
      <c r="K159" s="180" t="s">
        <v>158</v>
      </c>
      <c r="L159" s="39"/>
      <c r="M159" s="185" t="s">
        <v>19</v>
      </c>
      <c r="N159" s="186" t="s">
        <v>43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159</v>
      </c>
      <c r="AT159" s="189" t="s">
        <v>154</v>
      </c>
      <c r="AU159" s="189" t="s">
        <v>80</v>
      </c>
      <c r="AY159" s="17" t="s">
        <v>152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159</v>
      </c>
      <c r="BM159" s="189" t="s">
        <v>260</v>
      </c>
    </row>
    <row r="160" spans="1:65" s="2" customFormat="1" ht="19.5">
      <c r="A160" s="34"/>
      <c r="B160" s="35"/>
      <c r="C160" s="36"/>
      <c r="D160" s="191" t="s">
        <v>161</v>
      </c>
      <c r="E160" s="36"/>
      <c r="F160" s="192" t="s">
        <v>261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80</v>
      </c>
    </row>
    <row r="161" spans="1:65" s="2" customFormat="1" ht="11.25">
      <c r="A161" s="34"/>
      <c r="B161" s="35"/>
      <c r="C161" s="36"/>
      <c r="D161" s="196" t="s">
        <v>163</v>
      </c>
      <c r="E161" s="36"/>
      <c r="F161" s="197" t="s">
        <v>262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163</v>
      </c>
      <c r="AU161" s="17" t="s">
        <v>80</v>
      </c>
    </row>
    <row r="162" spans="1:65" s="2" customFormat="1" ht="16.5" customHeight="1">
      <c r="A162" s="34"/>
      <c r="B162" s="35"/>
      <c r="C162" s="178" t="s">
        <v>263</v>
      </c>
      <c r="D162" s="178" t="s">
        <v>154</v>
      </c>
      <c r="E162" s="179" t="s">
        <v>264</v>
      </c>
      <c r="F162" s="180" t="s">
        <v>265</v>
      </c>
      <c r="G162" s="181" t="s">
        <v>183</v>
      </c>
      <c r="H162" s="182">
        <v>11.18</v>
      </c>
      <c r="I162" s="183"/>
      <c r="J162" s="184">
        <f>ROUND(I162*H162,2)</f>
        <v>0</v>
      </c>
      <c r="K162" s="180" t="s">
        <v>158</v>
      </c>
      <c r="L162" s="39"/>
      <c r="M162" s="185" t="s">
        <v>19</v>
      </c>
      <c r="N162" s="186" t="s">
        <v>43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159</v>
      </c>
      <c r="AT162" s="189" t="s">
        <v>154</v>
      </c>
      <c r="AU162" s="189" t="s">
        <v>80</v>
      </c>
      <c r="AY162" s="17" t="s">
        <v>152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159</v>
      </c>
      <c r="BM162" s="189" t="s">
        <v>266</v>
      </c>
    </row>
    <row r="163" spans="1:65" s="2" customFormat="1" ht="19.5">
      <c r="A163" s="34"/>
      <c r="B163" s="35"/>
      <c r="C163" s="36"/>
      <c r="D163" s="191" t="s">
        <v>161</v>
      </c>
      <c r="E163" s="36"/>
      <c r="F163" s="192" t="s">
        <v>267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80</v>
      </c>
    </row>
    <row r="164" spans="1:65" s="2" customFormat="1" ht="11.25">
      <c r="A164" s="34"/>
      <c r="B164" s="35"/>
      <c r="C164" s="36"/>
      <c r="D164" s="196" t="s">
        <v>163</v>
      </c>
      <c r="E164" s="36"/>
      <c r="F164" s="197" t="s">
        <v>268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163</v>
      </c>
      <c r="AU164" s="17" t="s">
        <v>80</v>
      </c>
    </row>
    <row r="165" spans="1:65" s="2" customFormat="1" ht="16.5" customHeight="1">
      <c r="A165" s="34"/>
      <c r="B165" s="35"/>
      <c r="C165" s="178" t="s">
        <v>8</v>
      </c>
      <c r="D165" s="178" t="s">
        <v>154</v>
      </c>
      <c r="E165" s="179" t="s">
        <v>269</v>
      </c>
      <c r="F165" s="180" t="s">
        <v>270</v>
      </c>
      <c r="G165" s="181" t="s">
        <v>183</v>
      </c>
      <c r="H165" s="182">
        <v>31.82</v>
      </c>
      <c r="I165" s="183"/>
      <c r="J165" s="184">
        <f>ROUND(I165*H165,2)</f>
        <v>0</v>
      </c>
      <c r="K165" s="180" t="s">
        <v>158</v>
      </c>
      <c r="L165" s="39"/>
      <c r="M165" s="185" t="s">
        <v>19</v>
      </c>
      <c r="N165" s="186" t="s">
        <v>43</v>
      </c>
      <c r="O165" s="64"/>
      <c r="P165" s="187">
        <f>O165*H165</f>
        <v>0</v>
      </c>
      <c r="Q165" s="187">
        <v>6.9999999999999999E-4</v>
      </c>
      <c r="R165" s="187">
        <f>Q165*H165</f>
        <v>2.2273999999999999E-2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159</v>
      </c>
      <c r="AT165" s="189" t="s">
        <v>154</v>
      </c>
      <c r="AU165" s="189" t="s">
        <v>80</v>
      </c>
      <c r="AY165" s="17" t="s">
        <v>152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159</v>
      </c>
      <c r="BM165" s="189" t="s">
        <v>271</v>
      </c>
    </row>
    <row r="166" spans="1:65" s="2" customFormat="1" ht="11.25">
      <c r="A166" s="34"/>
      <c r="B166" s="35"/>
      <c r="C166" s="36"/>
      <c r="D166" s="191" t="s">
        <v>161</v>
      </c>
      <c r="E166" s="36"/>
      <c r="F166" s="192" t="s">
        <v>272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80</v>
      </c>
    </row>
    <row r="167" spans="1:65" s="2" customFormat="1" ht="11.25">
      <c r="A167" s="34"/>
      <c r="B167" s="35"/>
      <c r="C167" s="36"/>
      <c r="D167" s="196" t="s">
        <v>163</v>
      </c>
      <c r="E167" s="36"/>
      <c r="F167" s="197" t="s">
        <v>273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163</v>
      </c>
      <c r="AU167" s="17" t="s">
        <v>80</v>
      </c>
    </row>
    <row r="168" spans="1:65" s="13" customFormat="1" ht="11.25">
      <c r="B168" s="198"/>
      <c r="C168" s="199"/>
      <c r="D168" s="191" t="s">
        <v>165</v>
      </c>
      <c r="E168" s="200" t="s">
        <v>19</v>
      </c>
      <c r="F168" s="201" t="s">
        <v>274</v>
      </c>
      <c r="G168" s="199"/>
      <c r="H168" s="202">
        <v>31.82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165</v>
      </c>
      <c r="AU168" s="208" t="s">
        <v>80</v>
      </c>
      <c r="AV168" s="13" t="s">
        <v>80</v>
      </c>
      <c r="AW168" s="13" t="s">
        <v>33</v>
      </c>
      <c r="AX168" s="13" t="s">
        <v>78</v>
      </c>
      <c r="AY168" s="208" t="s">
        <v>152</v>
      </c>
    </row>
    <row r="169" spans="1:65" s="2" customFormat="1" ht="16.5" customHeight="1">
      <c r="A169" s="34"/>
      <c r="B169" s="35"/>
      <c r="C169" s="178" t="s">
        <v>275</v>
      </c>
      <c r="D169" s="178" t="s">
        <v>154</v>
      </c>
      <c r="E169" s="179" t="s">
        <v>276</v>
      </c>
      <c r="F169" s="180" t="s">
        <v>277</v>
      </c>
      <c r="G169" s="181" t="s">
        <v>183</v>
      </c>
      <c r="H169" s="182">
        <v>31.82</v>
      </c>
      <c r="I169" s="183"/>
      <c r="J169" s="184">
        <f>ROUND(I169*H169,2)</f>
        <v>0</v>
      </c>
      <c r="K169" s="180" t="s">
        <v>158</v>
      </c>
      <c r="L169" s="39"/>
      <c r="M169" s="185" t="s">
        <v>19</v>
      </c>
      <c r="N169" s="186" t="s">
        <v>43</v>
      </c>
      <c r="O169" s="64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159</v>
      </c>
      <c r="AT169" s="189" t="s">
        <v>154</v>
      </c>
      <c r="AU169" s="189" t="s">
        <v>80</v>
      </c>
      <c r="AY169" s="17" t="s">
        <v>152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159</v>
      </c>
      <c r="BM169" s="189" t="s">
        <v>278</v>
      </c>
    </row>
    <row r="170" spans="1:65" s="2" customFormat="1" ht="19.5">
      <c r="A170" s="34"/>
      <c r="B170" s="35"/>
      <c r="C170" s="36"/>
      <c r="D170" s="191" t="s">
        <v>161</v>
      </c>
      <c r="E170" s="36"/>
      <c r="F170" s="192" t="s">
        <v>279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161</v>
      </c>
      <c r="AU170" s="17" t="s">
        <v>80</v>
      </c>
    </row>
    <row r="171" spans="1:65" s="2" customFormat="1" ht="11.25">
      <c r="A171" s="34"/>
      <c r="B171" s="35"/>
      <c r="C171" s="36"/>
      <c r="D171" s="196" t="s">
        <v>163</v>
      </c>
      <c r="E171" s="36"/>
      <c r="F171" s="197" t="s">
        <v>280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80</v>
      </c>
    </row>
    <row r="172" spans="1:65" s="2" customFormat="1" ht="16.5" customHeight="1">
      <c r="A172" s="34"/>
      <c r="B172" s="35"/>
      <c r="C172" s="178" t="s">
        <v>281</v>
      </c>
      <c r="D172" s="178" t="s">
        <v>154</v>
      </c>
      <c r="E172" s="179" t="s">
        <v>282</v>
      </c>
      <c r="F172" s="180" t="s">
        <v>283</v>
      </c>
      <c r="G172" s="181" t="s">
        <v>192</v>
      </c>
      <c r="H172" s="182">
        <v>29.09</v>
      </c>
      <c r="I172" s="183"/>
      <c r="J172" s="184">
        <f>ROUND(I172*H172,2)</f>
        <v>0</v>
      </c>
      <c r="K172" s="180" t="s">
        <v>158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4.6000000000000001E-4</v>
      </c>
      <c r="R172" s="187">
        <f>Q172*H172</f>
        <v>1.33814E-2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159</v>
      </c>
      <c r="AT172" s="189" t="s">
        <v>154</v>
      </c>
      <c r="AU172" s="189" t="s">
        <v>80</v>
      </c>
      <c r="AY172" s="17" t="s">
        <v>152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159</v>
      </c>
      <c r="BM172" s="189" t="s">
        <v>284</v>
      </c>
    </row>
    <row r="173" spans="1:65" s="2" customFormat="1" ht="11.25">
      <c r="A173" s="34"/>
      <c r="B173" s="35"/>
      <c r="C173" s="36"/>
      <c r="D173" s="191" t="s">
        <v>161</v>
      </c>
      <c r="E173" s="36"/>
      <c r="F173" s="192" t="s">
        <v>285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80</v>
      </c>
    </row>
    <row r="174" spans="1:65" s="2" customFormat="1" ht="11.25">
      <c r="A174" s="34"/>
      <c r="B174" s="35"/>
      <c r="C174" s="36"/>
      <c r="D174" s="196" t="s">
        <v>163</v>
      </c>
      <c r="E174" s="36"/>
      <c r="F174" s="197" t="s">
        <v>286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80</v>
      </c>
    </row>
    <row r="175" spans="1:65" s="13" customFormat="1" ht="11.25">
      <c r="B175" s="198"/>
      <c r="C175" s="199"/>
      <c r="D175" s="191" t="s">
        <v>165</v>
      </c>
      <c r="E175" s="200" t="s">
        <v>19</v>
      </c>
      <c r="F175" s="201" t="s">
        <v>203</v>
      </c>
      <c r="G175" s="199"/>
      <c r="H175" s="202">
        <v>29.09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165</v>
      </c>
      <c r="AU175" s="208" t="s">
        <v>80</v>
      </c>
      <c r="AV175" s="13" t="s">
        <v>80</v>
      </c>
      <c r="AW175" s="13" t="s">
        <v>33</v>
      </c>
      <c r="AX175" s="13" t="s">
        <v>78</v>
      </c>
      <c r="AY175" s="208" t="s">
        <v>152</v>
      </c>
    </row>
    <row r="176" spans="1:65" s="2" customFormat="1" ht="16.5" customHeight="1">
      <c r="A176" s="34"/>
      <c r="B176" s="35"/>
      <c r="C176" s="178" t="s">
        <v>287</v>
      </c>
      <c r="D176" s="178" t="s">
        <v>154</v>
      </c>
      <c r="E176" s="179" t="s">
        <v>288</v>
      </c>
      <c r="F176" s="180" t="s">
        <v>289</v>
      </c>
      <c r="G176" s="181" t="s">
        <v>192</v>
      </c>
      <c r="H176" s="182">
        <v>29.09</v>
      </c>
      <c r="I176" s="183"/>
      <c r="J176" s="184">
        <f>ROUND(I176*H176,2)</f>
        <v>0</v>
      </c>
      <c r="K176" s="180" t="s">
        <v>158</v>
      </c>
      <c r="L176" s="39"/>
      <c r="M176" s="185" t="s">
        <v>19</v>
      </c>
      <c r="N176" s="186" t="s">
        <v>43</v>
      </c>
      <c r="O176" s="64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159</v>
      </c>
      <c r="AT176" s="189" t="s">
        <v>154</v>
      </c>
      <c r="AU176" s="189" t="s">
        <v>80</v>
      </c>
      <c r="AY176" s="17" t="s">
        <v>152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159</v>
      </c>
      <c r="BM176" s="189" t="s">
        <v>290</v>
      </c>
    </row>
    <row r="177" spans="1:65" s="2" customFormat="1" ht="11.25">
      <c r="A177" s="34"/>
      <c r="B177" s="35"/>
      <c r="C177" s="36"/>
      <c r="D177" s="191" t="s">
        <v>161</v>
      </c>
      <c r="E177" s="36"/>
      <c r="F177" s="192" t="s">
        <v>291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80</v>
      </c>
    </row>
    <row r="178" spans="1:65" s="2" customFormat="1" ht="11.25">
      <c r="A178" s="34"/>
      <c r="B178" s="35"/>
      <c r="C178" s="36"/>
      <c r="D178" s="196" t="s">
        <v>163</v>
      </c>
      <c r="E178" s="36"/>
      <c r="F178" s="197" t="s">
        <v>292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163</v>
      </c>
      <c r="AU178" s="17" t="s">
        <v>80</v>
      </c>
    </row>
    <row r="179" spans="1:65" s="2" customFormat="1" ht="21.75" customHeight="1">
      <c r="A179" s="34"/>
      <c r="B179" s="35"/>
      <c r="C179" s="178" t="s">
        <v>293</v>
      </c>
      <c r="D179" s="178" t="s">
        <v>154</v>
      </c>
      <c r="E179" s="179" t="s">
        <v>294</v>
      </c>
      <c r="F179" s="180" t="s">
        <v>295</v>
      </c>
      <c r="G179" s="181" t="s">
        <v>192</v>
      </c>
      <c r="H179" s="182">
        <v>67.2</v>
      </c>
      <c r="I179" s="183"/>
      <c r="J179" s="184">
        <f>ROUND(I179*H179,2)</f>
        <v>0</v>
      </c>
      <c r="K179" s="180" t="s">
        <v>158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159</v>
      </c>
      <c r="AT179" s="189" t="s">
        <v>154</v>
      </c>
      <c r="AU179" s="189" t="s">
        <v>80</v>
      </c>
      <c r="AY179" s="17" t="s">
        <v>152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159</v>
      </c>
      <c r="BM179" s="189" t="s">
        <v>296</v>
      </c>
    </row>
    <row r="180" spans="1:65" s="2" customFormat="1" ht="19.5">
      <c r="A180" s="34"/>
      <c r="B180" s="35"/>
      <c r="C180" s="36"/>
      <c r="D180" s="191" t="s">
        <v>161</v>
      </c>
      <c r="E180" s="36"/>
      <c r="F180" s="192" t="s">
        <v>297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161</v>
      </c>
      <c r="AU180" s="17" t="s">
        <v>80</v>
      </c>
    </row>
    <row r="181" spans="1:65" s="2" customFormat="1" ht="11.25">
      <c r="A181" s="34"/>
      <c r="B181" s="35"/>
      <c r="C181" s="36"/>
      <c r="D181" s="196" t="s">
        <v>163</v>
      </c>
      <c r="E181" s="36"/>
      <c r="F181" s="197" t="s">
        <v>298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163</v>
      </c>
      <c r="AU181" s="17" t="s">
        <v>80</v>
      </c>
    </row>
    <row r="182" spans="1:65" s="13" customFormat="1" ht="11.25">
      <c r="B182" s="198"/>
      <c r="C182" s="199"/>
      <c r="D182" s="191" t="s">
        <v>165</v>
      </c>
      <c r="E182" s="200" t="s">
        <v>19</v>
      </c>
      <c r="F182" s="201" t="s">
        <v>299</v>
      </c>
      <c r="G182" s="199"/>
      <c r="H182" s="202">
        <v>67.2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165</v>
      </c>
      <c r="AU182" s="208" t="s">
        <v>80</v>
      </c>
      <c r="AV182" s="13" t="s">
        <v>80</v>
      </c>
      <c r="AW182" s="13" t="s">
        <v>33</v>
      </c>
      <c r="AX182" s="13" t="s">
        <v>78</v>
      </c>
      <c r="AY182" s="208" t="s">
        <v>152</v>
      </c>
    </row>
    <row r="183" spans="1:65" s="2" customFormat="1" ht="16.5" customHeight="1">
      <c r="A183" s="34"/>
      <c r="B183" s="35"/>
      <c r="C183" s="178" t="s">
        <v>300</v>
      </c>
      <c r="D183" s="178" t="s">
        <v>154</v>
      </c>
      <c r="E183" s="179" t="s">
        <v>301</v>
      </c>
      <c r="F183" s="180" t="s">
        <v>302</v>
      </c>
      <c r="G183" s="181" t="s">
        <v>192</v>
      </c>
      <c r="H183" s="182">
        <v>67.2</v>
      </c>
      <c r="I183" s="183"/>
      <c r="J183" s="184">
        <f>ROUND(I183*H183,2)</f>
        <v>0</v>
      </c>
      <c r="K183" s="180" t="s">
        <v>158</v>
      </c>
      <c r="L183" s="39"/>
      <c r="M183" s="185" t="s">
        <v>19</v>
      </c>
      <c r="N183" s="186" t="s">
        <v>43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159</v>
      </c>
      <c r="AT183" s="189" t="s">
        <v>154</v>
      </c>
      <c r="AU183" s="189" t="s">
        <v>80</v>
      </c>
      <c r="AY183" s="17" t="s">
        <v>152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159</v>
      </c>
      <c r="BM183" s="189" t="s">
        <v>303</v>
      </c>
    </row>
    <row r="184" spans="1:65" s="2" customFormat="1" ht="19.5">
      <c r="A184" s="34"/>
      <c r="B184" s="35"/>
      <c r="C184" s="36"/>
      <c r="D184" s="191" t="s">
        <v>161</v>
      </c>
      <c r="E184" s="36"/>
      <c r="F184" s="192" t="s">
        <v>304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161</v>
      </c>
      <c r="AU184" s="17" t="s">
        <v>80</v>
      </c>
    </row>
    <row r="185" spans="1:65" s="2" customFormat="1" ht="11.25">
      <c r="A185" s="34"/>
      <c r="B185" s="35"/>
      <c r="C185" s="36"/>
      <c r="D185" s="196" t="s">
        <v>163</v>
      </c>
      <c r="E185" s="36"/>
      <c r="F185" s="197" t="s">
        <v>305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80</v>
      </c>
    </row>
    <row r="186" spans="1:65" s="13" customFormat="1" ht="11.25">
      <c r="B186" s="198"/>
      <c r="C186" s="199"/>
      <c r="D186" s="191" t="s">
        <v>165</v>
      </c>
      <c r="E186" s="200" t="s">
        <v>19</v>
      </c>
      <c r="F186" s="201" t="s">
        <v>299</v>
      </c>
      <c r="G186" s="199"/>
      <c r="H186" s="202">
        <v>67.2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165</v>
      </c>
      <c r="AU186" s="208" t="s">
        <v>80</v>
      </c>
      <c r="AV186" s="13" t="s">
        <v>80</v>
      </c>
      <c r="AW186" s="13" t="s">
        <v>33</v>
      </c>
      <c r="AX186" s="13" t="s">
        <v>78</v>
      </c>
      <c r="AY186" s="208" t="s">
        <v>152</v>
      </c>
    </row>
    <row r="187" spans="1:65" s="2" customFormat="1" ht="16.5" customHeight="1">
      <c r="A187" s="34"/>
      <c r="B187" s="35"/>
      <c r="C187" s="178" t="s">
        <v>7</v>
      </c>
      <c r="D187" s="178" t="s">
        <v>154</v>
      </c>
      <c r="E187" s="179" t="s">
        <v>306</v>
      </c>
      <c r="F187" s="180" t="s">
        <v>307</v>
      </c>
      <c r="G187" s="181" t="s">
        <v>308</v>
      </c>
      <c r="H187" s="182">
        <v>120.96</v>
      </c>
      <c r="I187" s="183"/>
      <c r="J187" s="184">
        <f>ROUND(I187*H187,2)</f>
        <v>0</v>
      </c>
      <c r="K187" s="180" t="s">
        <v>158</v>
      </c>
      <c r="L187" s="39"/>
      <c r="M187" s="185" t="s">
        <v>19</v>
      </c>
      <c r="N187" s="186" t="s">
        <v>43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159</v>
      </c>
      <c r="AT187" s="189" t="s">
        <v>154</v>
      </c>
      <c r="AU187" s="189" t="s">
        <v>80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159</v>
      </c>
      <c r="BM187" s="189" t="s">
        <v>309</v>
      </c>
    </row>
    <row r="188" spans="1:65" s="2" customFormat="1" ht="11.25">
      <c r="A188" s="34"/>
      <c r="B188" s="35"/>
      <c r="C188" s="36"/>
      <c r="D188" s="191" t="s">
        <v>161</v>
      </c>
      <c r="E188" s="36"/>
      <c r="F188" s="192" t="s">
        <v>310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80</v>
      </c>
    </row>
    <row r="189" spans="1:65" s="2" customFormat="1" ht="11.25">
      <c r="A189" s="34"/>
      <c r="B189" s="35"/>
      <c r="C189" s="36"/>
      <c r="D189" s="196" t="s">
        <v>163</v>
      </c>
      <c r="E189" s="36"/>
      <c r="F189" s="197" t="s">
        <v>311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80</v>
      </c>
    </row>
    <row r="190" spans="1:65" s="13" customFormat="1" ht="11.25">
      <c r="B190" s="198"/>
      <c r="C190" s="199"/>
      <c r="D190" s="191" t="s">
        <v>165</v>
      </c>
      <c r="E190" s="200" t="s">
        <v>19</v>
      </c>
      <c r="F190" s="201" t="s">
        <v>312</v>
      </c>
      <c r="G190" s="199"/>
      <c r="H190" s="202">
        <v>120.96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165</v>
      </c>
      <c r="AU190" s="208" t="s">
        <v>80</v>
      </c>
      <c r="AV190" s="13" t="s">
        <v>80</v>
      </c>
      <c r="AW190" s="13" t="s">
        <v>33</v>
      </c>
      <c r="AX190" s="13" t="s">
        <v>78</v>
      </c>
      <c r="AY190" s="208" t="s">
        <v>152</v>
      </c>
    </row>
    <row r="191" spans="1:65" s="2" customFormat="1" ht="16.5" customHeight="1">
      <c r="A191" s="34"/>
      <c r="B191" s="35"/>
      <c r="C191" s="178" t="s">
        <v>313</v>
      </c>
      <c r="D191" s="178" t="s">
        <v>154</v>
      </c>
      <c r="E191" s="179" t="s">
        <v>314</v>
      </c>
      <c r="F191" s="180" t="s">
        <v>315</v>
      </c>
      <c r="G191" s="181" t="s">
        <v>192</v>
      </c>
      <c r="H191" s="182">
        <v>67.2</v>
      </c>
      <c r="I191" s="183"/>
      <c r="J191" s="184">
        <f>ROUND(I191*H191,2)</f>
        <v>0</v>
      </c>
      <c r="K191" s="180" t="s">
        <v>158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159</v>
      </c>
      <c r="AT191" s="189" t="s">
        <v>154</v>
      </c>
      <c r="AU191" s="189" t="s">
        <v>80</v>
      </c>
      <c r="AY191" s="17" t="s">
        <v>152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159</v>
      </c>
      <c r="BM191" s="189" t="s">
        <v>316</v>
      </c>
    </row>
    <row r="192" spans="1:65" s="2" customFormat="1" ht="11.25">
      <c r="A192" s="34"/>
      <c r="B192" s="35"/>
      <c r="C192" s="36"/>
      <c r="D192" s="191" t="s">
        <v>161</v>
      </c>
      <c r="E192" s="36"/>
      <c r="F192" s="192" t="s">
        <v>317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80</v>
      </c>
    </row>
    <row r="193" spans="1:65" s="2" customFormat="1" ht="11.25">
      <c r="A193" s="34"/>
      <c r="B193" s="35"/>
      <c r="C193" s="36"/>
      <c r="D193" s="196" t="s">
        <v>163</v>
      </c>
      <c r="E193" s="36"/>
      <c r="F193" s="197" t="s">
        <v>318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80</v>
      </c>
    </row>
    <row r="194" spans="1:65" s="13" customFormat="1" ht="11.25">
      <c r="B194" s="198"/>
      <c r="C194" s="199"/>
      <c r="D194" s="191" t="s">
        <v>165</v>
      </c>
      <c r="E194" s="200" t="s">
        <v>19</v>
      </c>
      <c r="F194" s="201" t="s">
        <v>319</v>
      </c>
      <c r="G194" s="199"/>
      <c r="H194" s="202">
        <v>67.2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165</v>
      </c>
      <c r="AU194" s="208" t="s">
        <v>80</v>
      </c>
      <c r="AV194" s="13" t="s">
        <v>80</v>
      </c>
      <c r="AW194" s="13" t="s">
        <v>33</v>
      </c>
      <c r="AX194" s="13" t="s">
        <v>78</v>
      </c>
      <c r="AY194" s="208" t="s">
        <v>152</v>
      </c>
    </row>
    <row r="195" spans="1:65" s="2" customFormat="1" ht="16.5" customHeight="1">
      <c r="A195" s="34"/>
      <c r="B195" s="35"/>
      <c r="C195" s="178" t="s">
        <v>320</v>
      </c>
      <c r="D195" s="178" t="s">
        <v>154</v>
      </c>
      <c r="E195" s="179" t="s">
        <v>321</v>
      </c>
      <c r="F195" s="180" t="s">
        <v>322</v>
      </c>
      <c r="G195" s="181" t="s">
        <v>192</v>
      </c>
      <c r="H195" s="182">
        <v>60.927</v>
      </c>
      <c r="I195" s="183"/>
      <c r="J195" s="184">
        <f>ROUND(I195*H195,2)</f>
        <v>0</v>
      </c>
      <c r="K195" s="180" t="s">
        <v>158</v>
      </c>
      <c r="L195" s="39"/>
      <c r="M195" s="185" t="s">
        <v>19</v>
      </c>
      <c r="N195" s="186" t="s">
        <v>43</v>
      </c>
      <c r="O195" s="64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159</v>
      </c>
      <c r="AT195" s="189" t="s">
        <v>154</v>
      </c>
      <c r="AU195" s="189" t="s">
        <v>80</v>
      </c>
      <c r="AY195" s="17" t="s">
        <v>152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159</v>
      </c>
      <c r="BM195" s="189" t="s">
        <v>323</v>
      </c>
    </row>
    <row r="196" spans="1:65" s="2" customFormat="1" ht="19.5">
      <c r="A196" s="34"/>
      <c r="B196" s="35"/>
      <c r="C196" s="36"/>
      <c r="D196" s="191" t="s">
        <v>161</v>
      </c>
      <c r="E196" s="36"/>
      <c r="F196" s="192" t="s">
        <v>324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161</v>
      </c>
      <c r="AU196" s="17" t="s">
        <v>80</v>
      </c>
    </row>
    <row r="197" spans="1:65" s="2" customFormat="1" ht="11.25">
      <c r="A197" s="34"/>
      <c r="B197" s="35"/>
      <c r="C197" s="36"/>
      <c r="D197" s="196" t="s">
        <v>163</v>
      </c>
      <c r="E197" s="36"/>
      <c r="F197" s="197" t="s">
        <v>325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80</v>
      </c>
    </row>
    <row r="198" spans="1:65" s="13" customFormat="1" ht="11.25">
      <c r="B198" s="198"/>
      <c r="C198" s="199"/>
      <c r="D198" s="191" t="s">
        <v>165</v>
      </c>
      <c r="E198" s="200" t="s">
        <v>19</v>
      </c>
      <c r="F198" s="201" t="s">
        <v>326</v>
      </c>
      <c r="G198" s="199"/>
      <c r="H198" s="202">
        <v>1.728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165</v>
      </c>
      <c r="AU198" s="208" t="s">
        <v>80</v>
      </c>
      <c r="AV198" s="13" t="s">
        <v>80</v>
      </c>
      <c r="AW198" s="13" t="s">
        <v>33</v>
      </c>
      <c r="AX198" s="13" t="s">
        <v>71</v>
      </c>
      <c r="AY198" s="208" t="s">
        <v>152</v>
      </c>
    </row>
    <row r="199" spans="1:65" s="13" customFormat="1" ht="11.25">
      <c r="B199" s="198"/>
      <c r="C199" s="199"/>
      <c r="D199" s="191" t="s">
        <v>165</v>
      </c>
      <c r="E199" s="200" t="s">
        <v>19</v>
      </c>
      <c r="F199" s="201" t="s">
        <v>327</v>
      </c>
      <c r="G199" s="199"/>
      <c r="H199" s="202">
        <v>18.216000000000001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165</v>
      </c>
      <c r="AU199" s="208" t="s">
        <v>80</v>
      </c>
      <c r="AV199" s="13" t="s">
        <v>80</v>
      </c>
      <c r="AW199" s="13" t="s">
        <v>33</v>
      </c>
      <c r="AX199" s="13" t="s">
        <v>71</v>
      </c>
      <c r="AY199" s="208" t="s">
        <v>152</v>
      </c>
    </row>
    <row r="200" spans="1:65" s="13" customFormat="1" ht="11.25">
      <c r="B200" s="198"/>
      <c r="C200" s="199"/>
      <c r="D200" s="191" t="s">
        <v>165</v>
      </c>
      <c r="E200" s="200" t="s">
        <v>19</v>
      </c>
      <c r="F200" s="201" t="s">
        <v>328</v>
      </c>
      <c r="G200" s="199"/>
      <c r="H200" s="202">
        <v>7.3479999999999999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165</v>
      </c>
      <c r="AU200" s="208" t="s">
        <v>80</v>
      </c>
      <c r="AV200" s="13" t="s">
        <v>80</v>
      </c>
      <c r="AW200" s="13" t="s">
        <v>33</v>
      </c>
      <c r="AX200" s="13" t="s">
        <v>71</v>
      </c>
      <c r="AY200" s="208" t="s">
        <v>152</v>
      </c>
    </row>
    <row r="201" spans="1:65" s="13" customFormat="1" ht="11.25">
      <c r="B201" s="198"/>
      <c r="C201" s="199"/>
      <c r="D201" s="191" t="s">
        <v>165</v>
      </c>
      <c r="E201" s="200" t="s">
        <v>19</v>
      </c>
      <c r="F201" s="201" t="s">
        <v>329</v>
      </c>
      <c r="G201" s="199"/>
      <c r="H201" s="202">
        <v>1.3109999999999999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165</v>
      </c>
      <c r="AU201" s="208" t="s">
        <v>80</v>
      </c>
      <c r="AV201" s="13" t="s">
        <v>80</v>
      </c>
      <c r="AW201" s="13" t="s">
        <v>33</v>
      </c>
      <c r="AX201" s="13" t="s">
        <v>71</v>
      </c>
      <c r="AY201" s="208" t="s">
        <v>152</v>
      </c>
    </row>
    <row r="202" spans="1:65" s="13" customFormat="1" ht="11.25">
      <c r="B202" s="198"/>
      <c r="C202" s="199"/>
      <c r="D202" s="191" t="s">
        <v>165</v>
      </c>
      <c r="E202" s="200" t="s">
        <v>19</v>
      </c>
      <c r="F202" s="201" t="s">
        <v>330</v>
      </c>
      <c r="G202" s="199"/>
      <c r="H202" s="202">
        <v>23.722000000000001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165</v>
      </c>
      <c r="AU202" s="208" t="s">
        <v>80</v>
      </c>
      <c r="AV202" s="13" t="s">
        <v>80</v>
      </c>
      <c r="AW202" s="13" t="s">
        <v>33</v>
      </c>
      <c r="AX202" s="13" t="s">
        <v>71</v>
      </c>
      <c r="AY202" s="208" t="s">
        <v>152</v>
      </c>
    </row>
    <row r="203" spans="1:65" s="13" customFormat="1" ht="11.25">
      <c r="B203" s="198"/>
      <c r="C203" s="199"/>
      <c r="D203" s="191" t="s">
        <v>165</v>
      </c>
      <c r="E203" s="200" t="s">
        <v>19</v>
      </c>
      <c r="F203" s="201" t="s">
        <v>331</v>
      </c>
      <c r="G203" s="199"/>
      <c r="H203" s="202">
        <v>2.0019999999999998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165</v>
      </c>
      <c r="AU203" s="208" t="s">
        <v>80</v>
      </c>
      <c r="AV203" s="13" t="s">
        <v>80</v>
      </c>
      <c r="AW203" s="13" t="s">
        <v>33</v>
      </c>
      <c r="AX203" s="13" t="s">
        <v>71</v>
      </c>
      <c r="AY203" s="208" t="s">
        <v>152</v>
      </c>
    </row>
    <row r="204" spans="1:65" s="13" customFormat="1" ht="11.25">
      <c r="B204" s="198"/>
      <c r="C204" s="199"/>
      <c r="D204" s="191" t="s">
        <v>165</v>
      </c>
      <c r="E204" s="200" t="s">
        <v>19</v>
      </c>
      <c r="F204" s="201" t="s">
        <v>332</v>
      </c>
      <c r="G204" s="199"/>
      <c r="H204" s="202">
        <v>2.64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165</v>
      </c>
      <c r="AU204" s="208" t="s">
        <v>80</v>
      </c>
      <c r="AV204" s="13" t="s">
        <v>80</v>
      </c>
      <c r="AW204" s="13" t="s">
        <v>33</v>
      </c>
      <c r="AX204" s="13" t="s">
        <v>71</v>
      </c>
      <c r="AY204" s="208" t="s">
        <v>152</v>
      </c>
    </row>
    <row r="205" spans="1:65" s="13" customFormat="1" ht="11.25">
      <c r="B205" s="198"/>
      <c r="C205" s="199"/>
      <c r="D205" s="191" t="s">
        <v>165</v>
      </c>
      <c r="E205" s="200" t="s">
        <v>19</v>
      </c>
      <c r="F205" s="201" t="s">
        <v>333</v>
      </c>
      <c r="G205" s="199"/>
      <c r="H205" s="202">
        <v>2.64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165</v>
      </c>
      <c r="AU205" s="208" t="s">
        <v>80</v>
      </c>
      <c r="AV205" s="13" t="s">
        <v>80</v>
      </c>
      <c r="AW205" s="13" t="s">
        <v>33</v>
      </c>
      <c r="AX205" s="13" t="s">
        <v>71</v>
      </c>
      <c r="AY205" s="208" t="s">
        <v>152</v>
      </c>
    </row>
    <row r="206" spans="1:65" s="13" customFormat="1" ht="11.25">
      <c r="B206" s="198"/>
      <c r="C206" s="199"/>
      <c r="D206" s="191" t="s">
        <v>165</v>
      </c>
      <c r="E206" s="200" t="s">
        <v>19</v>
      </c>
      <c r="F206" s="201" t="s">
        <v>334</v>
      </c>
      <c r="G206" s="199"/>
      <c r="H206" s="202">
        <v>1.32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165</v>
      </c>
      <c r="AU206" s="208" t="s">
        <v>80</v>
      </c>
      <c r="AV206" s="13" t="s">
        <v>80</v>
      </c>
      <c r="AW206" s="13" t="s">
        <v>33</v>
      </c>
      <c r="AX206" s="13" t="s">
        <v>71</v>
      </c>
      <c r="AY206" s="208" t="s">
        <v>152</v>
      </c>
    </row>
    <row r="207" spans="1:65" s="2" customFormat="1" ht="16.5" customHeight="1">
      <c r="A207" s="34"/>
      <c r="B207" s="35"/>
      <c r="C207" s="178" t="s">
        <v>335</v>
      </c>
      <c r="D207" s="178" t="s">
        <v>154</v>
      </c>
      <c r="E207" s="179" t="s">
        <v>336</v>
      </c>
      <c r="F207" s="180" t="s">
        <v>337</v>
      </c>
      <c r="G207" s="181" t="s">
        <v>192</v>
      </c>
      <c r="H207" s="182">
        <v>35.374000000000002</v>
      </c>
      <c r="I207" s="183"/>
      <c r="J207" s="184">
        <f>ROUND(I207*H207,2)</f>
        <v>0</v>
      </c>
      <c r="K207" s="180" t="s">
        <v>158</v>
      </c>
      <c r="L207" s="39"/>
      <c r="M207" s="185" t="s">
        <v>19</v>
      </c>
      <c r="N207" s="186" t="s">
        <v>43</v>
      </c>
      <c r="O207" s="64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159</v>
      </c>
      <c r="AT207" s="189" t="s">
        <v>154</v>
      </c>
      <c r="AU207" s="189" t="s">
        <v>80</v>
      </c>
      <c r="AY207" s="17" t="s">
        <v>152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159</v>
      </c>
      <c r="BM207" s="189" t="s">
        <v>338</v>
      </c>
    </row>
    <row r="208" spans="1:65" s="2" customFormat="1" ht="19.5">
      <c r="A208" s="34"/>
      <c r="B208" s="35"/>
      <c r="C208" s="36"/>
      <c r="D208" s="191" t="s">
        <v>161</v>
      </c>
      <c r="E208" s="36"/>
      <c r="F208" s="192" t="s">
        <v>339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80</v>
      </c>
    </row>
    <row r="209" spans="1:65" s="2" customFormat="1" ht="11.25">
      <c r="A209" s="34"/>
      <c r="B209" s="35"/>
      <c r="C209" s="36"/>
      <c r="D209" s="196" t="s">
        <v>163</v>
      </c>
      <c r="E209" s="36"/>
      <c r="F209" s="197" t="s">
        <v>340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163</v>
      </c>
      <c r="AU209" s="17" t="s">
        <v>80</v>
      </c>
    </row>
    <row r="210" spans="1:65" s="13" customFormat="1" ht="11.25">
      <c r="B210" s="198"/>
      <c r="C210" s="199"/>
      <c r="D210" s="191" t="s">
        <v>165</v>
      </c>
      <c r="E210" s="200" t="s">
        <v>19</v>
      </c>
      <c r="F210" s="201" t="s">
        <v>341</v>
      </c>
      <c r="G210" s="199"/>
      <c r="H210" s="202">
        <v>12.263999999999999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165</v>
      </c>
      <c r="AU210" s="208" t="s">
        <v>80</v>
      </c>
      <c r="AV210" s="13" t="s">
        <v>80</v>
      </c>
      <c r="AW210" s="13" t="s">
        <v>33</v>
      </c>
      <c r="AX210" s="13" t="s">
        <v>71</v>
      </c>
      <c r="AY210" s="208" t="s">
        <v>152</v>
      </c>
    </row>
    <row r="211" spans="1:65" s="13" customFormat="1" ht="11.25">
      <c r="B211" s="198"/>
      <c r="C211" s="199"/>
      <c r="D211" s="191" t="s">
        <v>165</v>
      </c>
      <c r="E211" s="200" t="s">
        <v>19</v>
      </c>
      <c r="F211" s="201" t="s">
        <v>342</v>
      </c>
      <c r="G211" s="199"/>
      <c r="H211" s="202">
        <v>2.1779999999999999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165</v>
      </c>
      <c r="AU211" s="208" t="s">
        <v>80</v>
      </c>
      <c r="AV211" s="13" t="s">
        <v>80</v>
      </c>
      <c r="AW211" s="13" t="s">
        <v>33</v>
      </c>
      <c r="AX211" s="13" t="s">
        <v>71</v>
      </c>
      <c r="AY211" s="208" t="s">
        <v>152</v>
      </c>
    </row>
    <row r="212" spans="1:65" s="13" customFormat="1" ht="11.25">
      <c r="B212" s="198"/>
      <c r="C212" s="199"/>
      <c r="D212" s="191" t="s">
        <v>165</v>
      </c>
      <c r="E212" s="200" t="s">
        <v>19</v>
      </c>
      <c r="F212" s="201" t="s">
        <v>343</v>
      </c>
      <c r="G212" s="199"/>
      <c r="H212" s="202">
        <v>18.754000000000001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165</v>
      </c>
      <c r="AU212" s="208" t="s">
        <v>80</v>
      </c>
      <c r="AV212" s="13" t="s">
        <v>80</v>
      </c>
      <c r="AW212" s="13" t="s">
        <v>33</v>
      </c>
      <c r="AX212" s="13" t="s">
        <v>71</v>
      </c>
      <c r="AY212" s="208" t="s">
        <v>152</v>
      </c>
    </row>
    <row r="213" spans="1:65" s="13" customFormat="1" ht="11.25">
      <c r="B213" s="198"/>
      <c r="C213" s="199"/>
      <c r="D213" s="191" t="s">
        <v>165</v>
      </c>
      <c r="E213" s="200" t="s">
        <v>19</v>
      </c>
      <c r="F213" s="201" t="s">
        <v>344</v>
      </c>
      <c r="G213" s="199"/>
      <c r="H213" s="202">
        <v>2.1779999999999999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165</v>
      </c>
      <c r="AU213" s="208" t="s">
        <v>80</v>
      </c>
      <c r="AV213" s="13" t="s">
        <v>80</v>
      </c>
      <c r="AW213" s="13" t="s">
        <v>33</v>
      </c>
      <c r="AX213" s="13" t="s">
        <v>71</v>
      </c>
      <c r="AY213" s="208" t="s">
        <v>152</v>
      </c>
    </row>
    <row r="214" spans="1:65" s="2" customFormat="1" ht="16.5" customHeight="1">
      <c r="A214" s="34"/>
      <c r="B214" s="35"/>
      <c r="C214" s="209" t="s">
        <v>345</v>
      </c>
      <c r="D214" s="209" t="s">
        <v>346</v>
      </c>
      <c r="E214" s="210" t="s">
        <v>347</v>
      </c>
      <c r="F214" s="211" t="s">
        <v>348</v>
      </c>
      <c r="G214" s="212" t="s">
        <v>308</v>
      </c>
      <c r="H214" s="213">
        <v>59.709000000000003</v>
      </c>
      <c r="I214" s="214"/>
      <c r="J214" s="215">
        <f>ROUND(I214*H214,2)</f>
        <v>0</v>
      </c>
      <c r="K214" s="211" t="s">
        <v>158</v>
      </c>
      <c r="L214" s="216"/>
      <c r="M214" s="217" t="s">
        <v>19</v>
      </c>
      <c r="N214" s="218" t="s">
        <v>43</v>
      </c>
      <c r="O214" s="64"/>
      <c r="P214" s="187">
        <f>O214*H214</f>
        <v>0</v>
      </c>
      <c r="Q214" s="187">
        <v>1</v>
      </c>
      <c r="R214" s="187">
        <f>Q214*H214</f>
        <v>59.709000000000003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213</v>
      </c>
      <c r="AT214" s="189" t="s">
        <v>346</v>
      </c>
      <c r="AU214" s="189" t="s">
        <v>80</v>
      </c>
      <c r="AY214" s="17" t="s">
        <v>152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80</v>
      </c>
      <c r="BK214" s="190">
        <f>ROUND(I214*H214,2)</f>
        <v>0</v>
      </c>
      <c r="BL214" s="17" t="s">
        <v>159</v>
      </c>
      <c r="BM214" s="189" t="s">
        <v>349</v>
      </c>
    </row>
    <row r="215" spans="1:65" s="2" customFormat="1" ht="11.25">
      <c r="A215" s="34"/>
      <c r="B215" s="35"/>
      <c r="C215" s="36"/>
      <c r="D215" s="191" t="s">
        <v>161</v>
      </c>
      <c r="E215" s="36"/>
      <c r="F215" s="192" t="s">
        <v>348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161</v>
      </c>
      <c r="AU215" s="17" t="s">
        <v>80</v>
      </c>
    </row>
    <row r="216" spans="1:65" s="13" customFormat="1" ht="11.25">
      <c r="B216" s="198"/>
      <c r="C216" s="199"/>
      <c r="D216" s="191" t="s">
        <v>165</v>
      </c>
      <c r="E216" s="200" t="s">
        <v>19</v>
      </c>
      <c r="F216" s="201" t="s">
        <v>350</v>
      </c>
      <c r="G216" s="199"/>
      <c r="H216" s="202">
        <v>59.709000000000003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165</v>
      </c>
      <c r="AU216" s="208" t="s">
        <v>80</v>
      </c>
      <c r="AV216" s="13" t="s">
        <v>80</v>
      </c>
      <c r="AW216" s="13" t="s">
        <v>33</v>
      </c>
      <c r="AX216" s="13" t="s">
        <v>78</v>
      </c>
      <c r="AY216" s="208" t="s">
        <v>152</v>
      </c>
    </row>
    <row r="217" spans="1:65" s="2" customFormat="1" ht="16.5" customHeight="1">
      <c r="A217" s="34"/>
      <c r="B217" s="35"/>
      <c r="C217" s="178" t="s">
        <v>351</v>
      </c>
      <c r="D217" s="178" t="s">
        <v>154</v>
      </c>
      <c r="E217" s="179" t="s">
        <v>352</v>
      </c>
      <c r="F217" s="180" t="s">
        <v>353</v>
      </c>
      <c r="G217" s="181" t="s">
        <v>183</v>
      </c>
      <c r="H217" s="182">
        <v>27.5</v>
      </c>
      <c r="I217" s="183"/>
      <c r="J217" s="184">
        <f>ROUND(I217*H217,2)</f>
        <v>0</v>
      </c>
      <c r="K217" s="180" t="s">
        <v>158</v>
      </c>
      <c r="L217" s="39"/>
      <c r="M217" s="185" t="s">
        <v>19</v>
      </c>
      <c r="N217" s="186" t="s">
        <v>43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159</v>
      </c>
      <c r="AT217" s="189" t="s">
        <v>154</v>
      </c>
      <c r="AU217" s="189" t="s">
        <v>80</v>
      </c>
      <c r="AY217" s="17" t="s">
        <v>152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80</v>
      </c>
      <c r="BK217" s="190">
        <f>ROUND(I217*H217,2)</f>
        <v>0</v>
      </c>
      <c r="BL217" s="17" t="s">
        <v>159</v>
      </c>
      <c r="BM217" s="189" t="s">
        <v>354</v>
      </c>
    </row>
    <row r="218" spans="1:65" s="2" customFormat="1" ht="11.25">
      <c r="A218" s="34"/>
      <c r="B218" s="35"/>
      <c r="C218" s="36"/>
      <c r="D218" s="191" t="s">
        <v>161</v>
      </c>
      <c r="E218" s="36"/>
      <c r="F218" s="192" t="s">
        <v>355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161</v>
      </c>
      <c r="AU218" s="17" t="s">
        <v>80</v>
      </c>
    </row>
    <row r="219" spans="1:65" s="2" customFormat="1" ht="11.25">
      <c r="A219" s="34"/>
      <c r="B219" s="35"/>
      <c r="C219" s="36"/>
      <c r="D219" s="196" t="s">
        <v>163</v>
      </c>
      <c r="E219" s="36"/>
      <c r="F219" s="197" t="s">
        <v>356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80</v>
      </c>
    </row>
    <row r="220" spans="1:65" s="13" customFormat="1" ht="11.25">
      <c r="B220" s="198"/>
      <c r="C220" s="199"/>
      <c r="D220" s="191" t="s">
        <v>165</v>
      </c>
      <c r="E220" s="200" t="s">
        <v>19</v>
      </c>
      <c r="F220" s="201" t="s">
        <v>187</v>
      </c>
      <c r="G220" s="199"/>
      <c r="H220" s="202">
        <v>11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165</v>
      </c>
      <c r="AU220" s="208" t="s">
        <v>80</v>
      </c>
      <c r="AV220" s="13" t="s">
        <v>80</v>
      </c>
      <c r="AW220" s="13" t="s">
        <v>33</v>
      </c>
      <c r="AX220" s="13" t="s">
        <v>71</v>
      </c>
      <c r="AY220" s="208" t="s">
        <v>152</v>
      </c>
    </row>
    <row r="221" spans="1:65" s="13" customFormat="1" ht="11.25">
      <c r="B221" s="198"/>
      <c r="C221" s="199"/>
      <c r="D221" s="191" t="s">
        <v>165</v>
      </c>
      <c r="E221" s="200" t="s">
        <v>19</v>
      </c>
      <c r="F221" s="201" t="s">
        <v>188</v>
      </c>
      <c r="G221" s="199"/>
      <c r="H221" s="202">
        <v>16.5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165</v>
      </c>
      <c r="AU221" s="208" t="s">
        <v>80</v>
      </c>
      <c r="AV221" s="13" t="s">
        <v>80</v>
      </c>
      <c r="AW221" s="13" t="s">
        <v>33</v>
      </c>
      <c r="AX221" s="13" t="s">
        <v>71</v>
      </c>
      <c r="AY221" s="208" t="s">
        <v>152</v>
      </c>
    </row>
    <row r="222" spans="1:65" s="2" customFormat="1" ht="16.5" customHeight="1">
      <c r="A222" s="34"/>
      <c r="B222" s="35"/>
      <c r="C222" s="178" t="s">
        <v>357</v>
      </c>
      <c r="D222" s="178" t="s">
        <v>154</v>
      </c>
      <c r="E222" s="179" t="s">
        <v>358</v>
      </c>
      <c r="F222" s="180" t="s">
        <v>359</v>
      </c>
      <c r="G222" s="181" t="s">
        <v>183</v>
      </c>
      <c r="H222" s="182">
        <v>27.5</v>
      </c>
      <c r="I222" s="183"/>
      <c r="J222" s="184">
        <f>ROUND(I222*H222,2)</f>
        <v>0</v>
      </c>
      <c r="K222" s="180" t="s">
        <v>158</v>
      </c>
      <c r="L222" s="39"/>
      <c r="M222" s="185" t="s">
        <v>19</v>
      </c>
      <c r="N222" s="186" t="s">
        <v>43</v>
      </c>
      <c r="O222" s="64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159</v>
      </c>
      <c r="AT222" s="189" t="s">
        <v>154</v>
      </c>
      <c r="AU222" s="189" t="s">
        <v>80</v>
      </c>
      <c r="AY222" s="17" t="s">
        <v>152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80</v>
      </c>
      <c r="BK222" s="190">
        <f>ROUND(I222*H222,2)</f>
        <v>0</v>
      </c>
      <c r="BL222" s="17" t="s">
        <v>159</v>
      </c>
      <c r="BM222" s="189" t="s">
        <v>360</v>
      </c>
    </row>
    <row r="223" spans="1:65" s="2" customFormat="1" ht="11.25">
      <c r="A223" s="34"/>
      <c r="B223" s="35"/>
      <c r="C223" s="36"/>
      <c r="D223" s="191" t="s">
        <v>161</v>
      </c>
      <c r="E223" s="36"/>
      <c r="F223" s="192" t="s">
        <v>361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161</v>
      </c>
      <c r="AU223" s="17" t="s">
        <v>80</v>
      </c>
    </row>
    <row r="224" spans="1:65" s="2" customFormat="1" ht="11.25">
      <c r="A224" s="34"/>
      <c r="B224" s="35"/>
      <c r="C224" s="36"/>
      <c r="D224" s="196" t="s">
        <v>163</v>
      </c>
      <c r="E224" s="36"/>
      <c r="F224" s="197" t="s">
        <v>362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163</v>
      </c>
      <c r="AU224" s="17" t="s">
        <v>80</v>
      </c>
    </row>
    <row r="225" spans="1:65" s="13" customFormat="1" ht="11.25">
      <c r="B225" s="198"/>
      <c r="C225" s="199"/>
      <c r="D225" s="191" t="s">
        <v>165</v>
      </c>
      <c r="E225" s="200" t="s">
        <v>19</v>
      </c>
      <c r="F225" s="201" t="s">
        <v>187</v>
      </c>
      <c r="G225" s="199"/>
      <c r="H225" s="202">
        <v>11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165</v>
      </c>
      <c r="AU225" s="208" t="s">
        <v>80</v>
      </c>
      <c r="AV225" s="13" t="s">
        <v>80</v>
      </c>
      <c r="AW225" s="13" t="s">
        <v>33</v>
      </c>
      <c r="AX225" s="13" t="s">
        <v>71</v>
      </c>
      <c r="AY225" s="208" t="s">
        <v>152</v>
      </c>
    </row>
    <row r="226" spans="1:65" s="13" customFormat="1" ht="11.25">
      <c r="B226" s="198"/>
      <c r="C226" s="199"/>
      <c r="D226" s="191" t="s">
        <v>165</v>
      </c>
      <c r="E226" s="200" t="s">
        <v>19</v>
      </c>
      <c r="F226" s="201" t="s">
        <v>188</v>
      </c>
      <c r="G226" s="199"/>
      <c r="H226" s="202">
        <v>16.5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165</v>
      </c>
      <c r="AU226" s="208" t="s">
        <v>80</v>
      </c>
      <c r="AV226" s="13" t="s">
        <v>80</v>
      </c>
      <c r="AW226" s="13" t="s">
        <v>33</v>
      </c>
      <c r="AX226" s="13" t="s">
        <v>71</v>
      </c>
      <c r="AY226" s="208" t="s">
        <v>152</v>
      </c>
    </row>
    <row r="227" spans="1:65" s="2" customFormat="1" ht="16.5" customHeight="1">
      <c r="A227" s="34"/>
      <c r="B227" s="35"/>
      <c r="C227" s="209" t="s">
        <v>363</v>
      </c>
      <c r="D227" s="209" t="s">
        <v>346</v>
      </c>
      <c r="E227" s="210" t="s">
        <v>364</v>
      </c>
      <c r="F227" s="211" t="s">
        <v>365</v>
      </c>
      <c r="G227" s="212" t="s">
        <v>366</v>
      </c>
      <c r="H227" s="213">
        <v>0.56699999999999995</v>
      </c>
      <c r="I227" s="214"/>
      <c r="J227" s="215">
        <f>ROUND(I227*H227,2)</f>
        <v>0</v>
      </c>
      <c r="K227" s="211" t="s">
        <v>158</v>
      </c>
      <c r="L227" s="216"/>
      <c r="M227" s="217" t="s">
        <v>19</v>
      </c>
      <c r="N227" s="218" t="s">
        <v>43</v>
      </c>
      <c r="O227" s="64"/>
      <c r="P227" s="187">
        <f>O227*H227</f>
        <v>0</v>
      </c>
      <c r="Q227" s="187">
        <v>1E-3</v>
      </c>
      <c r="R227" s="187">
        <f>Q227*H227</f>
        <v>5.6700000000000001E-4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213</v>
      </c>
      <c r="AT227" s="189" t="s">
        <v>346</v>
      </c>
      <c r="AU227" s="189" t="s">
        <v>80</v>
      </c>
      <c r="AY227" s="17" t="s">
        <v>152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159</v>
      </c>
      <c r="BM227" s="189" t="s">
        <v>367</v>
      </c>
    </row>
    <row r="228" spans="1:65" s="2" customFormat="1" ht="11.25">
      <c r="A228" s="34"/>
      <c r="B228" s="35"/>
      <c r="C228" s="36"/>
      <c r="D228" s="191" t="s">
        <v>161</v>
      </c>
      <c r="E228" s="36"/>
      <c r="F228" s="192" t="s">
        <v>365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161</v>
      </c>
      <c r="AU228" s="17" t="s">
        <v>80</v>
      </c>
    </row>
    <row r="229" spans="1:65" s="2" customFormat="1" ht="19.5">
      <c r="A229" s="34"/>
      <c r="B229" s="35"/>
      <c r="C229" s="36"/>
      <c r="D229" s="191" t="s">
        <v>368</v>
      </c>
      <c r="E229" s="36"/>
      <c r="F229" s="219" t="s">
        <v>369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368</v>
      </c>
      <c r="AU229" s="17" t="s">
        <v>80</v>
      </c>
    </row>
    <row r="230" spans="1:65" s="13" customFormat="1" ht="11.25">
      <c r="B230" s="198"/>
      <c r="C230" s="199"/>
      <c r="D230" s="191" t="s">
        <v>165</v>
      </c>
      <c r="E230" s="200" t="s">
        <v>19</v>
      </c>
      <c r="F230" s="201" t="s">
        <v>370</v>
      </c>
      <c r="G230" s="199"/>
      <c r="H230" s="202">
        <v>0.56699999999999995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165</v>
      </c>
      <c r="AU230" s="208" t="s">
        <v>80</v>
      </c>
      <c r="AV230" s="13" t="s">
        <v>80</v>
      </c>
      <c r="AW230" s="13" t="s">
        <v>33</v>
      </c>
      <c r="AX230" s="13" t="s">
        <v>78</v>
      </c>
      <c r="AY230" s="208" t="s">
        <v>152</v>
      </c>
    </row>
    <row r="231" spans="1:65" s="12" customFormat="1" ht="22.9" customHeight="1">
      <c r="B231" s="162"/>
      <c r="C231" s="163"/>
      <c r="D231" s="164" t="s">
        <v>70</v>
      </c>
      <c r="E231" s="176" t="s">
        <v>80</v>
      </c>
      <c r="F231" s="176" t="s">
        <v>371</v>
      </c>
      <c r="G231" s="163"/>
      <c r="H231" s="163"/>
      <c r="I231" s="166"/>
      <c r="J231" s="177">
        <f>BK231</f>
        <v>0</v>
      </c>
      <c r="K231" s="163"/>
      <c r="L231" s="168"/>
      <c r="M231" s="169"/>
      <c r="N231" s="170"/>
      <c r="O231" s="170"/>
      <c r="P231" s="171">
        <f>SUM(P232:P260)</f>
        <v>0</v>
      </c>
      <c r="Q231" s="170"/>
      <c r="R231" s="171">
        <f>SUM(R232:R260)</f>
        <v>21.549268539999996</v>
      </c>
      <c r="S231" s="170"/>
      <c r="T231" s="172">
        <f>SUM(T232:T260)</f>
        <v>0</v>
      </c>
      <c r="AR231" s="173" t="s">
        <v>78</v>
      </c>
      <c r="AT231" s="174" t="s">
        <v>70</v>
      </c>
      <c r="AU231" s="174" t="s">
        <v>78</v>
      </c>
      <c r="AY231" s="173" t="s">
        <v>152</v>
      </c>
      <c r="BK231" s="175">
        <f>SUM(BK232:BK260)</f>
        <v>0</v>
      </c>
    </row>
    <row r="232" spans="1:65" s="2" customFormat="1" ht="16.5" customHeight="1">
      <c r="A232" s="34"/>
      <c r="B232" s="35"/>
      <c r="C232" s="178" t="s">
        <v>372</v>
      </c>
      <c r="D232" s="178" t="s">
        <v>154</v>
      </c>
      <c r="E232" s="179" t="s">
        <v>373</v>
      </c>
      <c r="F232" s="180" t="s">
        <v>374</v>
      </c>
      <c r="G232" s="181" t="s">
        <v>192</v>
      </c>
      <c r="H232" s="182">
        <v>0.85399999999999998</v>
      </c>
      <c r="I232" s="183"/>
      <c r="J232" s="184">
        <f>ROUND(I232*H232,2)</f>
        <v>0</v>
      </c>
      <c r="K232" s="180" t="s">
        <v>158</v>
      </c>
      <c r="L232" s="39"/>
      <c r="M232" s="185" t="s">
        <v>19</v>
      </c>
      <c r="N232" s="186" t="s">
        <v>43</v>
      </c>
      <c r="O232" s="64"/>
      <c r="P232" s="187">
        <f>O232*H232</f>
        <v>0</v>
      </c>
      <c r="Q232" s="187">
        <v>2.45329</v>
      </c>
      <c r="R232" s="187">
        <f>Q232*H232</f>
        <v>2.0951096599999999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159</v>
      </c>
      <c r="AT232" s="189" t="s">
        <v>154</v>
      </c>
      <c r="AU232" s="189" t="s">
        <v>80</v>
      </c>
      <c r="AY232" s="17" t="s">
        <v>152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159</v>
      </c>
      <c r="BM232" s="189" t="s">
        <v>375</v>
      </c>
    </row>
    <row r="233" spans="1:65" s="2" customFormat="1" ht="11.25">
      <c r="A233" s="34"/>
      <c r="B233" s="35"/>
      <c r="C233" s="36"/>
      <c r="D233" s="191" t="s">
        <v>161</v>
      </c>
      <c r="E233" s="36"/>
      <c r="F233" s="192" t="s">
        <v>376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161</v>
      </c>
      <c r="AU233" s="17" t="s">
        <v>80</v>
      </c>
    </row>
    <row r="234" spans="1:65" s="2" customFormat="1" ht="11.25">
      <c r="A234" s="34"/>
      <c r="B234" s="35"/>
      <c r="C234" s="36"/>
      <c r="D234" s="196" t="s">
        <v>163</v>
      </c>
      <c r="E234" s="36"/>
      <c r="F234" s="197" t="s">
        <v>377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163</v>
      </c>
      <c r="AU234" s="17" t="s">
        <v>80</v>
      </c>
    </row>
    <row r="235" spans="1:65" s="13" customFormat="1" ht="11.25">
      <c r="B235" s="198"/>
      <c r="C235" s="199"/>
      <c r="D235" s="191" t="s">
        <v>165</v>
      </c>
      <c r="E235" s="200" t="s">
        <v>19</v>
      </c>
      <c r="F235" s="201" t="s">
        <v>378</v>
      </c>
      <c r="G235" s="199"/>
      <c r="H235" s="202">
        <v>0.85399999999999998</v>
      </c>
      <c r="I235" s="203"/>
      <c r="J235" s="199"/>
      <c r="K235" s="199"/>
      <c r="L235" s="204"/>
      <c r="M235" s="205"/>
      <c r="N235" s="206"/>
      <c r="O235" s="206"/>
      <c r="P235" s="206"/>
      <c r="Q235" s="206"/>
      <c r="R235" s="206"/>
      <c r="S235" s="206"/>
      <c r="T235" s="207"/>
      <c r="AT235" s="208" t="s">
        <v>165</v>
      </c>
      <c r="AU235" s="208" t="s">
        <v>80</v>
      </c>
      <c r="AV235" s="13" t="s">
        <v>80</v>
      </c>
      <c r="AW235" s="13" t="s">
        <v>33</v>
      </c>
      <c r="AX235" s="13" t="s">
        <v>78</v>
      </c>
      <c r="AY235" s="208" t="s">
        <v>152</v>
      </c>
    </row>
    <row r="236" spans="1:65" s="2" customFormat="1" ht="16.5" customHeight="1">
      <c r="A236" s="34"/>
      <c r="B236" s="35"/>
      <c r="C236" s="178" t="s">
        <v>379</v>
      </c>
      <c r="D236" s="178" t="s">
        <v>154</v>
      </c>
      <c r="E236" s="179" t="s">
        <v>380</v>
      </c>
      <c r="F236" s="180" t="s">
        <v>381</v>
      </c>
      <c r="G236" s="181" t="s">
        <v>183</v>
      </c>
      <c r="H236" s="182">
        <v>1.62</v>
      </c>
      <c r="I236" s="183"/>
      <c r="J236" s="184">
        <f>ROUND(I236*H236,2)</f>
        <v>0</v>
      </c>
      <c r="K236" s="180" t="s">
        <v>158</v>
      </c>
      <c r="L236" s="39"/>
      <c r="M236" s="185" t="s">
        <v>19</v>
      </c>
      <c r="N236" s="186" t="s">
        <v>43</v>
      </c>
      <c r="O236" s="64"/>
      <c r="P236" s="187">
        <f>O236*H236</f>
        <v>0</v>
      </c>
      <c r="Q236" s="187">
        <v>2.47E-3</v>
      </c>
      <c r="R236" s="187">
        <f>Q236*H236</f>
        <v>4.0014000000000004E-3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159</v>
      </c>
      <c r="AT236" s="189" t="s">
        <v>154</v>
      </c>
      <c r="AU236" s="189" t="s">
        <v>80</v>
      </c>
      <c r="AY236" s="17" t="s">
        <v>152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80</v>
      </c>
      <c r="BK236" s="190">
        <f>ROUND(I236*H236,2)</f>
        <v>0</v>
      </c>
      <c r="BL236" s="17" t="s">
        <v>159</v>
      </c>
      <c r="BM236" s="189" t="s">
        <v>382</v>
      </c>
    </row>
    <row r="237" spans="1:65" s="2" customFormat="1" ht="11.25">
      <c r="A237" s="34"/>
      <c r="B237" s="35"/>
      <c r="C237" s="36"/>
      <c r="D237" s="191" t="s">
        <v>161</v>
      </c>
      <c r="E237" s="36"/>
      <c r="F237" s="192" t="s">
        <v>383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161</v>
      </c>
      <c r="AU237" s="17" t="s">
        <v>80</v>
      </c>
    </row>
    <row r="238" spans="1:65" s="2" customFormat="1" ht="11.25">
      <c r="A238" s="34"/>
      <c r="B238" s="35"/>
      <c r="C238" s="36"/>
      <c r="D238" s="196" t="s">
        <v>163</v>
      </c>
      <c r="E238" s="36"/>
      <c r="F238" s="197" t="s">
        <v>384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163</v>
      </c>
      <c r="AU238" s="17" t="s">
        <v>80</v>
      </c>
    </row>
    <row r="239" spans="1:65" s="13" customFormat="1" ht="11.25">
      <c r="B239" s="198"/>
      <c r="C239" s="199"/>
      <c r="D239" s="191" t="s">
        <v>165</v>
      </c>
      <c r="E239" s="200" t="s">
        <v>19</v>
      </c>
      <c r="F239" s="201" t="s">
        <v>385</v>
      </c>
      <c r="G239" s="199"/>
      <c r="H239" s="202">
        <v>1.62</v>
      </c>
      <c r="I239" s="203"/>
      <c r="J239" s="199"/>
      <c r="K239" s="199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165</v>
      </c>
      <c r="AU239" s="208" t="s">
        <v>80</v>
      </c>
      <c r="AV239" s="13" t="s">
        <v>80</v>
      </c>
      <c r="AW239" s="13" t="s">
        <v>33</v>
      </c>
      <c r="AX239" s="13" t="s">
        <v>78</v>
      </c>
      <c r="AY239" s="208" t="s">
        <v>152</v>
      </c>
    </row>
    <row r="240" spans="1:65" s="2" customFormat="1" ht="16.5" customHeight="1">
      <c r="A240" s="34"/>
      <c r="B240" s="35"/>
      <c r="C240" s="178" t="s">
        <v>386</v>
      </c>
      <c r="D240" s="178" t="s">
        <v>154</v>
      </c>
      <c r="E240" s="179" t="s">
        <v>387</v>
      </c>
      <c r="F240" s="180" t="s">
        <v>388</v>
      </c>
      <c r="G240" s="181" t="s">
        <v>183</v>
      </c>
      <c r="H240" s="182">
        <v>1.62</v>
      </c>
      <c r="I240" s="183"/>
      <c r="J240" s="184">
        <f>ROUND(I240*H240,2)</f>
        <v>0</v>
      </c>
      <c r="K240" s="180" t="s">
        <v>158</v>
      </c>
      <c r="L240" s="39"/>
      <c r="M240" s="185" t="s">
        <v>19</v>
      </c>
      <c r="N240" s="186" t="s">
        <v>43</v>
      </c>
      <c r="O240" s="64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159</v>
      </c>
      <c r="AT240" s="189" t="s">
        <v>154</v>
      </c>
      <c r="AU240" s="189" t="s">
        <v>80</v>
      </c>
      <c r="AY240" s="17" t="s">
        <v>152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80</v>
      </c>
      <c r="BK240" s="190">
        <f>ROUND(I240*H240,2)</f>
        <v>0</v>
      </c>
      <c r="BL240" s="17" t="s">
        <v>159</v>
      </c>
      <c r="BM240" s="189" t="s">
        <v>389</v>
      </c>
    </row>
    <row r="241" spans="1:65" s="2" customFormat="1" ht="11.25">
      <c r="A241" s="34"/>
      <c r="B241" s="35"/>
      <c r="C241" s="36"/>
      <c r="D241" s="191" t="s">
        <v>161</v>
      </c>
      <c r="E241" s="36"/>
      <c r="F241" s="192" t="s">
        <v>390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161</v>
      </c>
      <c r="AU241" s="17" t="s">
        <v>80</v>
      </c>
    </row>
    <row r="242" spans="1:65" s="2" customFormat="1" ht="11.25">
      <c r="A242" s="34"/>
      <c r="B242" s="35"/>
      <c r="C242" s="36"/>
      <c r="D242" s="196" t="s">
        <v>163</v>
      </c>
      <c r="E242" s="36"/>
      <c r="F242" s="197" t="s">
        <v>391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163</v>
      </c>
      <c r="AU242" s="17" t="s">
        <v>80</v>
      </c>
    </row>
    <row r="243" spans="1:65" s="2" customFormat="1" ht="16.5" customHeight="1">
      <c r="A243" s="34"/>
      <c r="B243" s="35"/>
      <c r="C243" s="178" t="s">
        <v>392</v>
      </c>
      <c r="D243" s="178" t="s">
        <v>154</v>
      </c>
      <c r="E243" s="179" t="s">
        <v>393</v>
      </c>
      <c r="F243" s="180" t="s">
        <v>394</v>
      </c>
      <c r="G243" s="181" t="s">
        <v>192</v>
      </c>
      <c r="H243" s="182">
        <v>7.5549999999999997</v>
      </c>
      <c r="I243" s="183"/>
      <c r="J243" s="184">
        <f>ROUND(I243*H243,2)</f>
        <v>0</v>
      </c>
      <c r="K243" s="180" t="s">
        <v>158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2.45329</v>
      </c>
      <c r="R243" s="187">
        <f>Q243*H243</f>
        <v>18.53460595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159</v>
      </c>
      <c r="AT243" s="189" t="s">
        <v>154</v>
      </c>
      <c r="AU243" s="189" t="s">
        <v>80</v>
      </c>
      <c r="AY243" s="17" t="s">
        <v>152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80</v>
      </c>
      <c r="BK243" s="190">
        <f>ROUND(I243*H243,2)</f>
        <v>0</v>
      </c>
      <c r="BL243" s="17" t="s">
        <v>159</v>
      </c>
      <c r="BM243" s="189" t="s">
        <v>395</v>
      </c>
    </row>
    <row r="244" spans="1:65" s="2" customFormat="1" ht="11.25">
      <c r="A244" s="34"/>
      <c r="B244" s="35"/>
      <c r="C244" s="36"/>
      <c r="D244" s="191" t="s">
        <v>161</v>
      </c>
      <c r="E244" s="36"/>
      <c r="F244" s="192" t="s">
        <v>396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161</v>
      </c>
      <c r="AU244" s="17" t="s">
        <v>80</v>
      </c>
    </row>
    <row r="245" spans="1:65" s="2" customFormat="1" ht="11.25">
      <c r="A245" s="34"/>
      <c r="B245" s="35"/>
      <c r="C245" s="36"/>
      <c r="D245" s="196" t="s">
        <v>163</v>
      </c>
      <c r="E245" s="36"/>
      <c r="F245" s="197" t="s">
        <v>397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163</v>
      </c>
      <c r="AU245" s="17" t="s">
        <v>80</v>
      </c>
    </row>
    <row r="246" spans="1:65" s="13" customFormat="1" ht="11.25">
      <c r="B246" s="198"/>
      <c r="C246" s="199"/>
      <c r="D246" s="191" t="s">
        <v>165</v>
      </c>
      <c r="E246" s="200" t="s">
        <v>19</v>
      </c>
      <c r="F246" s="201" t="s">
        <v>398</v>
      </c>
      <c r="G246" s="199"/>
      <c r="H246" s="202">
        <v>1.8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165</v>
      </c>
      <c r="AU246" s="208" t="s">
        <v>80</v>
      </c>
      <c r="AV246" s="13" t="s">
        <v>80</v>
      </c>
      <c r="AW246" s="13" t="s">
        <v>33</v>
      </c>
      <c r="AX246" s="13" t="s">
        <v>71</v>
      </c>
      <c r="AY246" s="208" t="s">
        <v>152</v>
      </c>
    </row>
    <row r="247" spans="1:65" s="13" customFormat="1" ht="22.5">
      <c r="B247" s="198"/>
      <c r="C247" s="199"/>
      <c r="D247" s="191" t="s">
        <v>165</v>
      </c>
      <c r="E247" s="200" t="s">
        <v>19</v>
      </c>
      <c r="F247" s="201" t="s">
        <v>399</v>
      </c>
      <c r="G247" s="199"/>
      <c r="H247" s="202">
        <v>5.7549999999999999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165</v>
      </c>
      <c r="AU247" s="208" t="s">
        <v>80</v>
      </c>
      <c r="AV247" s="13" t="s">
        <v>80</v>
      </c>
      <c r="AW247" s="13" t="s">
        <v>33</v>
      </c>
      <c r="AX247" s="13" t="s">
        <v>71</v>
      </c>
      <c r="AY247" s="208" t="s">
        <v>152</v>
      </c>
    </row>
    <row r="248" spans="1:65" s="2" customFormat="1" ht="16.5" customHeight="1">
      <c r="A248" s="34"/>
      <c r="B248" s="35"/>
      <c r="C248" s="178" t="s">
        <v>400</v>
      </c>
      <c r="D248" s="178" t="s">
        <v>154</v>
      </c>
      <c r="E248" s="179" t="s">
        <v>401</v>
      </c>
      <c r="F248" s="180" t="s">
        <v>402</v>
      </c>
      <c r="G248" s="181" t="s">
        <v>183</v>
      </c>
      <c r="H248" s="182">
        <v>37.326000000000001</v>
      </c>
      <c r="I248" s="183"/>
      <c r="J248" s="184">
        <f>ROUND(I248*H248,2)</f>
        <v>0</v>
      </c>
      <c r="K248" s="180" t="s">
        <v>158</v>
      </c>
      <c r="L248" s="39"/>
      <c r="M248" s="185" t="s">
        <v>19</v>
      </c>
      <c r="N248" s="186" t="s">
        <v>43</v>
      </c>
      <c r="O248" s="64"/>
      <c r="P248" s="187">
        <f>O248*H248</f>
        <v>0</v>
      </c>
      <c r="Q248" s="187">
        <v>2.6900000000000001E-3</v>
      </c>
      <c r="R248" s="187">
        <f>Q248*H248</f>
        <v>0.10040694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159</v>
      </c>
      <c r="AT248" s="189" t="s">
        <v>154</v>
      </c>
      <c r="AU248" s="189" t="s">
        <v>80</v>
      </c>
      <c r="AY248" s="17" t="s">
        <v>152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80</v>
      </c>
      <c r="BK248" s="190">
        <f>ROUND(I248*H248,2)</f>
        <v>0</v>
      </c>
      <c r="BL248" s="17" t="s">
        <v>159</v>
      </c>
      <c r="BM248" s="189" t="s">
        <v>403</v>
      </c>
    </row>
    <row r="249" spans="1:65" s="2" customFormat="1" ht="11.25">
      <c r="A249" s="34"/>
      <c r="B249" s="35"/>
      <c r="C249" s="36"/>
      <c r="D249" s="191" t="s">
        <v>161</v>
      </c>
      <c r="E249" s="36"/>
      <c r="F249" s="192" t="s">
        <v>404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161</v>
      </c>
      <c r="AU249" s="17" t="s">
        <v>80</v>
      </c>
    </row>
    <row r="250" spans="1:65" s="2" customFormat="1" ht="11.25">
      <c r="A250" s="34"/>
      <c r="B250" s="35"/>
      <c r="C250" s="36"/>
      <c r="D250" s="196" t="s">
        <v>163</v>
      </c>
      <c r="E250" s="36"/>
      <c r="F250" s="197" t="s">
        <v>405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163</v>
      </c>
      <c r="AU250" s="17" t="s">
        <v>80</v>
      </c>
    </row>
    <row r="251" spans="1:65" s="13" customFormat="1" ht="11.25">
      <c r="B251" s="198"/>
      <c r="C251" s="199"/>
      <c r="D251" s="191" t="s">
        <v>165</v>
      </c>
      <c r="E251" s="200" t="s">
        <v>19</v>
      </c>
      <c r="F251" s="201" t="s">
        <v>406</v>
      </c>
      <c r="G251" s="199"/>
      <c r="H251" s="202">
        <v>4.8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165</v>
      </c>
      <c r="AU251" s="208" t="s">
        <v>80</v>
      </c>
      <c r="AV251" s="13" t="s">
        <v>80</v>
      </c>
      <c r="AW251" s="13" t="s">
        <v>33</v>
      </c>
      <c r="AX251" s="13" t="s">
        <v>71</v>
      </c>
      <c r="AY251" s="208" t="s">
        <v>152</v>
      </c>
    </row>
    <row r="252" spans="1:65" s="13" customFormat="1" ht="22.5">
      <c r="B252" s="198"/>
      <c r="C252" s="199"/>
      <c r="D252" s="191" t="s">
        <v>165</v>
      </c>
      <c r="E252" s="200" t="s">
        <v>19</v>
      </c>
      <c r="F252" s="201" t="s">
        <v>407</v>
      </c>
      <c r="G252" s="199"/>
      <c r="H252" s="202">
        <v>32.526000000000003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165</v>
      </c>
      <c r="AU252" s="208" t="s">
        <v>80</v>
      </c>
      <c r="AV252" s="13" t="s">
        <v>80</v>
      </c>
      <c r="AW252" s="13" t="s">
        <v>33</v>
      </c>
      <c r="AX252" s="13" t="s">
        <v>71</v>
      </c>
      <c r="AY252" s="208" t="s">
        <v>152</v>
      </c>
    </row>
    <row r="253" spans="1:65" s="2" customFormat="1" ht="16.5" customHeight="1">
      <c r="A253" s="34"/>
      <c r="B253" s="35"/>
      <c r="C253" s="178" t="s">
        <v>408</v>
      </c>
      <c r="D253" s="178" t="s">
        <v>154</v>
      </c>
      <c r="E253" s="179" t="s">
        <v>409</v>
      </c>
      <c r="F253" s="180" t="s">
        <v>410</v>
      </c>
      <c r="G253" s="181" t="s">
        <v>183</v>
      </c>
      <c r="H253" s="182">
        <v>37.326000000000001</v>
      </c>
      <c r="I253" s="183"/>
      <c r="J253" s="184">
        <f>ROUND(I253*H253,2)</f>
        <v>0</v>
      </c>
      <c r="K253" s="180" t="s">
        <v>158</v>
      </c>
      <c r="L253" s="39"/>
      <c r="M253" s="185" t="s">
        <v>19</v>
      </c>
      <c r="N253" s="186" t="s">
        <v>43</v>
      </c>
      <c r="O253" s="64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159</v>
      </c>
      <c r="AT253" s="189" t="s">
        <v>154</v>
      </c>
      <c r="AU253" s="189" t="s">
        <v>80</v>
      </c>
      <c r="AY253" s="17" t="s">
        <v>152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80</v>
      </c>
      <c r="BK253" s="190">
        <f>ROUND(I253*H253,2)</f>
        <v>0</v>
      </c>
      <c r="BL253" s="17" t="s">
        <v>159</v>
      </c>
      <c r="BM253" s="189" t="s">
        <v>411</v>
      </c>
    </row>
    <row r="254" spans="1:65" s="2" customFormat="1" ht="11.25">
      <c r="A254" s="34"/>
      <c r="B254" s="35"/>
      <c r="C254" s="36"/>
      <c r="D254" s="191" t="s">
        <v>161</v>
      </c>
      <c r="E254" s="36"/>
      <c r="F254" s="192" t="s">
        <v>412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161</v>
      </c>
      <c r="AU254" s="17" t="s">
        <v>80</v>
      </c>
    </row>
    <row r="255" spans="1:65" s="2" customFormat="1" ht="11.25">
      <c r="A255" s="34"/>
      <c r="B255" s="35"/>
      <c r="C255" s="36"/>
      <c r="D255" s="196" t="s">
        <v>163</v>
      </c>
      <c r="E255" s="36"/>
      <c r="F255" s="197" t="s">
        <v>413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163</v>
      </c>
      <c r="AU255" s="17" t="s">
        <v>80</v>
      </c>
    </row>
    <row r="256" spans="1:65" s="2" customFormat="1" ht="16.5" customHeight="1">
      <c r="A256" s="34"/>
      <c r="B256" s="35"/>
      <c r="C256" s="178" t="s">
        <v>414</v>
      </c>
      <c r="D256" s="178" t="s">
        <v>154</v>
      </c>
      <c r="E256" s="179" t="s">
        <v>415</v>
      </c>
      <c r="F256" s="180" t="s">
        <v>416</v>
      </c>
      <c r="G256" s="181" t="s">
        <v>308</v>
      </c>
      <c r="H256" s="182">
        <v>0.76700000000000002</v>
      </c>
      <c r="I256" s="183"/>
      <c r="J256" s="184">
        <f>ROUND(I256*H256,2)</f>
        <v>0</v>
      </c>
      <c r="K256" s="180" t="s">
        <v>158</v>
      </c>
      <c r="L256" s="39"/>
      <c r="M256" s="185" t="s">
        <v>19</v>
      </c>
      <c r="N256" s="186" t="s">
        <v>43</v>
      </c>
      <c r="O256" s="64"/>
      <c r="P256" s="187">
        <f>O256*H256</f>
        <v>0</v>
      </c>
      <c r="Q256" s="187">
        <v>1.06277</v>
      </c>
      <c r="R256" s="187">
        <f>Q256*H256</f>
        <v>0.81514459000000006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159</v>
      </c>
      <c r="AT256" s="189" t="s">
        <v>154</v>
      </c>
      <c r="AU256" s="189" t="s">
        <v>80</v>
      </c>
      <c r="AY256" s="17" t="s">
        <v>152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80</v>
      </c>
      <c r="BK256" s="190">
        <f>ROUND(I256*H256,2)</f>
        <v>0</v>
      </c>
      <c r="BL256" s="17" t="s">
        <v>159</v>
      </c>
      <c r="BM256" s="189" t="s">
        <v>417</v>
      </c>
    </row>
    <row r="257" spans="1:65" s="2" customFormat="1" ht="11.25">
      <c r="A257" s="34"/>
      <c r="B257" s="35"/>
      <c r="C257" s="36"/>
      <c r="D257" s="191" t="s">
        <v>161</v>
      </c>
      <c r="E257" s="36"/>
      <c r="F257" s="192" t="s">
        <v>418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161</v>
      </c>
      <c r="AU257" s="17" t="s">
        <v>80</v>
      </c>
    </row>
    <row r="258" spans="1:65" s="2" customFormat="1" ht="11.25">
      <c r="A258" s="34"/>
      <c r="B258" s="35"/>
      <c r="C258" s="36"/>
      <c r="D258" s="196" t="s">
        <v>163</v>
      </c>
      <c r="E258" s="36"/>
      <c r="F258" s="197" t="s">
        <v>419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163</v>
      </c>
      <c r="AU258" s="17" t="s">
        <v>80</v>
      </c>
    </row>
    <row r="259" spans="1:65" s="13" customFormat="1" ht="11.25">
      <c r="B259" s="198"/>
      <c r="C259" s="199"/>
      <c r="D259" s="191" t="s">
        <v>165</v>
      </c>
      <c r="E259" s="200" t="s">
        <v>19</v>
      </c>
      <c r="F259" s="201" t="s">
        <v>420</v>
      </c>
      <c r="G259" s="199"/>
      <c r="H259" s="202">
        <v>9.5000000000000001E-2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165</v>
      </c>
      <c r="AU259" s="208" t="s">
        <v>80</v>
      </c>
      <c r="AV259" s="13" t="s">
        <v>80</v>
      </c>
      <c r="AW259" s="13" t="s">
        <v>33</v>
      </c>
      <c r="AX259" s="13" t="s">
        <v>71</v>
      </c>
      <c r="AY259" s="208" t="s">
        <v>152</v>
      </c>
    </row>
    <row r="260" spans="1:65" s="13" customFormat="1" ht="11.25">
      <c r="B260" s="198"/>
      <c r="C260" s="199"/>
      <c r="D260" s="191" t="s">
        <v>165</v>
      </c>
      <c r="E260" s="200" t="s">
        <v>19</v>
      </c>
      <c r="F260" s="201" t="s">
        <v>421</v>
      </c>
      <c r="G260" s="199"/>
      <c r="H260" s="202">
        <v>0.67200000000000004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165</v>
      </c>
      <c r="AU260" s="208" t="s">
        <v>80</v>
      </c>
      <c r="AV260" s="13" t="s">
        <v>80</v>
      </c>
      <c r="AW260" s="13" t="s">
        <v>33</v>
      </c>
      <c r="AX260" s="13" t="s">
        <v>71</v>
      </c>
      <c r="AY260" s="208" t="s">
        <v>152</v>
      </c>
    </row>
    <row r="261" spans="1:65" s="12" customFormat="1" ht="22.9" customHeight="1">
      <c r="B261" s="162"/>
      <c r="C261" s="163"/>
      <c r="D261" s="164" t="s">
        <v>70</v>
      </c>
      <c r="E261" s="176" t="s">
        <v>159</v>
      </c>
      <c r="F261" s="176" t="s">
        <v>422</v>
      </c>
      <c r="G261" s="163"/>
      <c r="H261" s="163"/>
      <c r="I261" s="166"/>
      <c r="J261" s="177">
        <f>BK261</f>
        <v>0</v>
      </c>
      <c r="K261" s="163"/>
      <c r="L261" s="168"/>
      <c r="M261" s="169"/>
      <c r="N261" s="170"/>
      <c r="O261" s="170"/>
      <c r="P261" s="171">
        <f>SUM(P262:P281)</f>
        <v>0</v>
      </c>
      <c r="Q261" s="170"/>
      <c r="R261" s="171">
        <f>SUM(R262:R281)</f>
        <v>12.72638523</v>
      </c>
      <c r="S261" s="170"/>
      <c r="T261" s="172">
        <f>SUM(T262:T281)</f>
        <v>0</v>
      </c>
      <c r="AR261" s="173" t="s">
        <v>78</v>
      </c>
      <c r="AT261" s="174" t="s">
        <v>70</v>
      </c>
      <c r="AU261" s="174" t="s">
        <v>78</v>
      </c>
      <c r="AY261" s="173" t="s">
        <v>152</v>
      </c>
      <c r="BK261" s="175">
        <f>SUM(BK262:BK281)</f>
        <v>0</v>
      </c>
    </row>
    <row r="262" spans="1:65" s="2" customFormat="1" ht="16.5" customHeight="1">
      <c r="A262" s="34"/>
      <c r="B262" s="35"/>
      <c r="C262" s="178" t="s">
        <v>423</v>
      </c>
      <c r="D262" s="178" t="s">
        <v>154</v>
      </c>
      <c r="E262" s="179" t="s">
        <v>424</v>
      </c>
      <c r="F262" s="180" t="s">
        <v>425</v>
      </c>
      <c r="G262" s="181" t="s">
        <v>192</v>
      </c>
      <c r="H262" s="182">
        <v>5.7750000000000004</v>
      </c>
      <c r="I262" s="183"/>
      <c r="J262" s="184">
        <f>ROUND(I262*H262,2)</f>
        <v>0</v>
      </c>
      <c r="K262" s="180" t="s">
        <v>158</v>
      </c>
      <c r="L262" s="39"/>
      <c r="M262" s="185" t="s">
        <v>19</v>
      </c>
      <c r="N262" s="186" t="s">
        <v>43</v>
      </c>
      <c r="O262" s="64"/>
      <c r="P262" s="187">
        <f>O262*H262</f>
        <v>0</v>
      </c>
      <c r="Q262" s="187">
        <v>1.8907700000000001</v>
      </c>
      <c r="R262" s="187">
        <f>Q262*H262</f>
        <v>10.919196750000001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159</v>
      </c>
      <c r="AT262" s="189" t="s">
        <v>154</v>
      </c>
      <c r="AU262" s="189" t="s">
        <v>80</v>
      </c>
      <c r="AY262" s="17" t="s">
        <v>152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80</v>
      </c>
      <c r="BK262" s="190">
        <f>ROUND(I262*H262,2)</f>
        <v>0</v>
      </c>
      <c r="BL262" s="17" t="s">
        <v>159</v>
      </c>
      <c r="BM262" s="189" t="s">
        <v>426</v>
      </c>
    </row>
    <row r="263" spans="1:65" s="2" customFormat="1" ht="11.25">
      <c r="A263" s="34"/>
      <c r="B263" s="35"/>
      <c r="C263" s="36"/>
      <c r="D263" s="191" t="s">
        <v>161</v>
      </c>
      <c r="E263" s="36"/>
      <c r="F263" s="192" t="s">
        <v>427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161</v>
      </c>
      <c r="AU263" s="17" t="s">
        <v>80</v>
      </c>
    </row>
    <row r="264" spans="1:65" s="2" customFormat="1" ht="11.25">
      <c r="A264" s="34"/>
      <c r="B264" s="35"/>
      <c r="C264" s="36"/>
      <c r="D264" s="196" t="s">
        <v>163</v>
      </c>
      <c r="E264" s="36"/>
      <c r="F264" s="197" t="s">
        <v>428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163</v>
      </c>
      <c r="AU264" s="17" t="s">
        <v>80</v>
      </c>
    </row>
    <row r="265" spans="1:65" s="13" customFormat="1" ht="11.25">
      <c r="B265" s="198"/>
      <c r="C265" s="199"/>
      <c r="D265" s="191" t="s">
        <v>165</v>
      </c>
      <c r="E265" s="200" t="s">
        <v>19</v>
      </c>
      <c r="F265" s="201" t="s">
        <v>429</v>
      </c>
      <c r="G265" s="199"/>
      <c r="H265" s="202">
        <v>2.2229999999999999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165</v>
      </c>
      <c r="AU265" s="208" t="s">
        <v>80</v>
      </c>
      <c r="AV265" s="13" t="s">
        <v>80</v>
      </c>
      <c r="AW265" s="13" t="s">
        <v>33</v>
      </c>
      <c r="AX265" s="13" t="s">
        <v>71</v>
      </c>
      <c r="AY265" s="208" t="s">
        <v>152</v>
      </c>
    </row>
    <row r="266" spans="1:65" s="13" customFormat="1" ht="11.25">
      <c r="B266" s="198"/>
      <c r="C266" s="199"/>
      <c r="D266" s="191" t="s">
        <v>165</v>
      </c>
      <c r="E266" s="200" t="s">
        <v>19</v>
      </c>
      <c r="F266" s="201" t="s">
        <v>430</v>
      </c>
      <c r="G266" s="199"/>
      <c r="H266" s="202">
        <v>3.552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165</v>
      </c>
      <c r="AU266" s="208" t="s">
        <v>80</v>
      </c>
      <c r="AV266" s="13" t="s">
        <v>80</v>
      </c>
      <c r="AW266" s="13" t="s">
        <v>33</v>
      </c>
      <c r="AX266" s="13" t="s">
        <v>71</v>
      </c>
      <c r="AY266" s="208" t="s">
        <v>152</v>
      </c>
    </row>
    <row r="267" spans="1:65" s="2" customFormat="1" ht="16.5" customHeight="1">
      <c r="A267" s="34"/>
      <c r="B267" s="35"/>
      <c r="C267" s="178" t="s">
        <v>431</v>
      </c>
      <c r="D267" s="178" t="s">
        <v>154</v>
      </c>
      <c r="E267" s="179" t="s">
        <v>432</v>
      </c>
      <c r="F267" s="180" t="s">
        <v>433</v>
      </c>
      <c r="G267" s="181" t="s">
        <v>192</v>
      </c>
      <c r="H267" s="182">
        <v>0.70599999999999996</v>
      </c>
      <c r="I267" s="183"/>
      <c r="J267" s="184">
        <f>ROUND(I267*H267,2)</f>
        <v>0</v>
      </c>
      <c r="K267" s="180" t="s">
        <v>158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2.4289999999999998</v>
      </c>
      <c r="R267" s="187">
        <f>Q267*H267</f>
        <v>1.7148739999999998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159</v>
      </c>
      <c r="AT267" s="189" t="s">
        <v>154</v>
      </c>
      <c r="AU267" s="189" t="s">
        <v>80</v>
      </c>
      <c r="AY267" s="17" t="s">
        <v>152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80</v>
      </c>
      <c r="BK267" s="190">
        <f>ROUND(I267*H267,2)</f>
        <v>0</v>
      </c>
      <c r="BL267" s="17" t="s">
        <v>159</v>
      </c>
      <c r="BM267" s="189" t="s">
        <v>434</v>
      </c>
    </row>
    <row r="268" spans="1:65" s="2" customFormat="1" ht="19.5">
      <c r="A268" s="34"/>
      <c r="B268" s="35"/>
      <c r="C268" s="36"/>
      <c r="D268" s="191" t="s">
        <v>161</v>
      </c>
      <c r="E268" s="36"/>
      <c r="F268" s="192" t="s">
        <v>435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161</v>
      </c>
      <c r="AU268" s="17" t="s">
        <v>80</v>
      </c>
    </row>
    <row r="269" spans="1:65" s="2" customFormat="1" ht="11.25">
      <c r="A269" s="34"/>
      <c r="B269" s="35"/>
      <c r="C269" s="36"/>
      <c r="D269" s="196" t="s">
        <v>163</v>
      </c>
      <c r="E269" s="36"/>
      <c r="F269" s="197" t="s">
        <v>436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163</v>
      </c>
      <c r="AU269" s="17" t="s">
        <v>80</v>
      </c>
    </row>
    <row r="270" spans="1:65" s="13" customFormat="1" ht="11.25">
      <c r="B270" s="198"/>
      <c r="C270" s="199"/>
      <c r="D270" s="191" t="s">
        <v>165</v>
      </c>
      <c r="E270" s="200" t="s">
        <v>19</v>
      </c>
      <c r="F270" s="201" t="s">
        <v>437</v>
      </c>
      <c r="G270" s="199"/>
      <c r="H270" s="202">
        <v>0.35299999999999998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165</v>
      </c>
      <c r="AU270" s="208" t="s">
        <v>80</v>
      </c>
      <c r="AV270" s="13" t="s">
        <v>80</v>
      </c>
      <c r="AW270" s="13" t="s">
        <v>33</v>
      </c>
      <c r="AX270" s="13" t="s">
        <v>71</v>
      </c>
      <c r="AY270" s="208" t="s">
        <v>152</v>
      </c>
    </row>
    <row r="271" spans="1:65" s="13" customFormat="1" ht="11.25">
      <c r="B271" s="198"/>
      <c r="C271" s="199"/>
      <c r="D271" s="191" t="s">
        <v>165</v>
      </c>
      <c r="E271" s="200" t="s">
        <v>19</v>
      </c>
      <c r="F271" s="201" t="s">
        <v>438</v>
      </c>
      <c r="G271" s="199"/>
      <c r="H271" s="202">
        <v>0.35299999999999998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165</v>
      </c>
      <c r="AU271" s="208" t="s">
        <v>80</v>
      </c>
      <c r="AV271" s="13" t="s">
        <v>80</v>
      </c>
      <c r="AW271" s="13" t="s">
        <v>33</v>
      </c>
      <c r="AX271" s="13" t="s">
        <v>71</v>
      </c>
      <c r="AY271" s="208" t="s">
        <v>152</v>
      </c>
    </row>
    <row r="272" spans="1:65" s="2" customFormat="1" ht="16.5" customHeight="1">
      <c r="A272" s="34"/>
      <c r="B272" s="35"/>
      <c r="C272" s="178" t="s">
        <v>439</v>
      </c>
      <c r="D272" s="178" t="s">
        <v>154</v>
      </c>
      <c r="E272" s="179" t="s">
        <v>440</v>
      </c>
      <c r="F272" s="180" t="s">
        <v>441</v>
      </c>
      <c r="G272" s="181" t="s">
        <v>183</v>
      </c>
      <c r="H272" s="182">
        <v>1.8839999999999999</v>
      </c>
      <c r="I272" s="183"/>
      <c r="J272" s="184">
        <f>ROUND(I272*H272,2)</f>
        <v>0</v>
      </c>
      <c r="K272" s="180" t="s">
        <v>158</v>
      </c>
      <c r="L272" s="39"/>
      <c r="M272" s="185" t="s">
        <v>19</v>
      </c>
      <c r="N272" s="186" t="s">
        <v>43</v>
      </c>
      <c r="O272" s="64"/>
      <c r="P272" s="187">
        <f>O272*H272</f>
        <v>0</v>
      </c>
      <c r="Q272" s="187">
        <v>6.3200000000000001E-3</v>
      </c>
      <c r="R272" s="187">
        <f>Q272*H272</f>
        <v>1.190688E-2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159</v>
      </c>
      <c r="AT272" s="189" t="s">
        <v>154</v>
      </c>
      <c r="AU272" s="189" t="s">
        <v>80</v>
      </c>
      <c r="AY272" s="17" t="s">
        <v>152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80</v>
      </c>
      <c r="BK272" s="190">
        <f>ROUND(I272*H272,2)</f>
        <v>0</v>
      </c>
      <c r="BL272" s="17" t="s">
        <v>159</v>
      </c>
      <c r="BM272" s="189" t="s">
        <v>442</v>
      </c>
    </row>
    <row r="273" spans="1:65" s="2" customFormat="1" ht="11.25">
      <c r="A273" s="34"/>
      <c r="B273" s="35"/>
      <c r="C273" s="36"/>
      <c r="D273" s="191" t="s">
        <v>161</v>
      </c>
      <c r="E273" s="36"/>
      <c r="F273" s="192" t="s">
        <v>443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161</v>
      </c>
      <c r="AU273" s="17" t="s">
        <v>80</v>
      </c>
    </row>
    <row r="274" spans="1:65" s="2" customFormat="1" ht="11.25">
      <c r="A274" s="34"/>
      <c r="B274" s="35"/>
      <c r="C274" s="36"/>
      <c r="D274" s="196" t="s">
        <v>163</v>
      </c>
      <c r="E274" s="36"/>
      <c r="F274" s="197" t="s">
        <v>444</v>
      </c>
      <c r="G274" s="36"/>
      <c r="H274" s="36"/>
      <c r="I274" s="193"/>
      <c r="J274" s="36"/>
      <c r="K274" s="36"/>
      <c r="L274" s="39"/>
      <c r="M274" s="194"/>
      <c r="N274" s="19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163</v>
      </c>
      <c r="AU274" s="17" t="s">
        <v>80</v>
      </c>
    </row>
    <row r="275" spans="1:65" s="13" customFormat="1" ht="11.25">
      <c r="B275" s="198"/>
      <c r="C275" s="199"/>
      <c r="D275" s="191" t="s">
        <v>165</v>
      </c>
      <c r="E275" s="200" t="s">
        <v>19</v>
      </c>
      <c r="F275" s="201" t="s">
        <v>445</v>
      </c>
      <c r="G275" s="199"/>
      <c r="H275" s="202">
        <v>0.94199999999999995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165</v>
      </c>
      <c r="AU275" s="208" t="s">
        <v>80</v>
      </c>
      <c r="AV275" s="13" t="s">
        <v>80</v>
      </c>
      <c r="AW275" s="13" t="s">
        <v>33</v>
      </c>
      <c r="AX275" s="13" t="s">
        <v>71</v>
      </c>
      <c r="AY275" s="208" t="s">
        <v>152</v>
      </c>
    </row>
    <row r="276" spans="1:65" s="13" customFormat="1" ht="11.25">
      <c r="B276" s="198"/>
      <c r="C276" s="199"/>
      <c r="D276" s="191" t="s">
        <v>165</v>
      </c>
      <c r="E276" s="200" t="s">
        <v>19</v>
      </c>
      <c r="F276" s="201" t="s">
        <v>446</v>
      </c>
      <c r="G276" s="199"/>
      <c r="H276" s="202">
        <v>0.94199999999999995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165</v>
      </c>
      <c r="AU276" s="208" t="s">
        <v>80</v>
      </c>
      <c r="AV276" s="13" t="s">
        <v>80</v>
      </c>
      <c r="AW276" s="13" t="s">
        <v>33</v>
      </c>
      <c r="AX276" s="13" t="s">
        <v>71</v>
      </c>
      <c r="AY276" s="208" t="s">
        <v>152</v>
      </c>
    </row>
    <row r="277" spans="1:65" s="2" customFormat="1" ht="16.5" customHeight="1">
      <c r="A277" s="34"/>
      <c r="B277" s="35"/>
      <c r="C277" s="178" t="s">
        <v>447</v>
      </c>
      <c r="D277" s="178" t="s">
        <v>154</v>
      </c>
      <c r="E277" s="179" t="s">
        <v>448</v>
      </c>
      <c r="F277" s="180" t="s">
        <v>449</v>
      </c>
      <c r="G277" s="181" t="s">
        <v>308</v>
      </c>
      <c r="H277" s="182">
        <v>9.4E-2</v>
      </c>
      <c r="I277" s="183"/>
      <c r="J277" s="184">
        <f>ROUND(I277*H277,2)</f>
        <v>0</v>
      </c>
      <c r="K277" s="180" t="s">
        <v>158</v>
      </c>
      <c r="L277" s="39"/>
      <c r="M277" s="185" t="s">
        <v>19</v>
      </c>
      <c r="N277" s="186" t="s">
        <v>43</v>
      </c>
      <c r="O277" s="64"/>
      <c r="P277" s="187">
        <f>O277*H277</f>
        <v>0</v>
      </c>
      <c r="Q277" s="187">
        <v>0.85540000000000005</v>
      </c>
      <c r="R277" s="187">
        <f>Q277*H277</f>
        <v>8.040760000000001E-2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159</v>
      </c>
      <c r="AT277" s="189" t="s">
        <v>154</v>
      </c>
      <c r="AU277" s="189" t="s">
        <v>80</v>
      </c>
      <c r="AY277" s="17" t="s">
        <v>152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80</v>
      </c>
      <c r="BK277" s="190">
        <f>ROUND(I277*H277,2)</f>
        <v>0</v>
      </c>
      <c r="BL277" s="17" t="s">
        <v>159</v>
      </c>
      <c r="BM277" s="189" t="s">
        <v>450</v>
      </c>
    </row>
    <row r="278" spans="1:65" s="2" customFormat="1" ht="11.25">
      <c r="A278" s="34"/>
      <c r="B278" s="35"/>
      <c r="C278" s="36"/>
      <c r="D278" s="191" t="s">
        <v>161</v>
      </c>
      <c r="E278" s="36"/>
      <c r="F278" s="192" t="s">
        <v>451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161</v>
      </c>
      <c r="AU278" s="17" t="s">
        <v>80</v>
      </c>
    </row>
    <row r="279" spans="1:65" s="2" customFormat="1" ht="11.25">
      <c r="A279" s="34"/>
      <c r="B279" s="35"/>
      <c r="C279" s="36"/>
      <c r="D279" s="196" t="s">
        <v>163</v>
      </c>
      <c r="E279" s="36"/>
      <c r="F279" s="197" t="s">
        <v>452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163</v>
      </c>
      <c r="AU279" s="17" t="s">
        <v>80</v>
      </c>
    </row>
    <row r="280" spans="1:65" s="13" customFormat="1" ht="11.25">
      <c r="B280" s="198"/>
      <c r="C280" s="199"/>
      <c r="D280" s="191" t="s">
        <v>165</v>
      </c>
      <c r="E280" s="200" t="s">
        <v>19</v>
      </c>
      <c r="F280" s="201" t="s">
        <v>453</v>
      </c>
      <c r="G280" s="199"/>
      <c r="H280" s="202">
        <v>4.7E-2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165</v>
      </c>
      <c r="AU280" s="208" t="s">
        <v>80</v>
      </c>
      <c r="AV280" s="13" t="s">
        <v>80</v>
      </c>
      <c r="AW280" s="13" t="s">
        <v>33</v>
      </c>
      <c r="AX280" s="13" t="s">
        <v>71</v>
      </c>
      <c r="AY280" s="208" t="s">
        <v>152</v>
      </c>
    </row>
    <row r="281" spans="1:65" s="13" customFormat="1" ht="11.25">
      <c r="B281" s="198"/>
      <c r="C281" s="199"/>
      <c r="D281" s="191" t="s">
        <v>165</v>
      </c>
      <c r="E281" s="200" t="s">
        <v>19</v>
      </c>
      <c r="F281" s="201" t="s">
        <v>454</v>
      </c>
      <c r="G281" s="199"/>
      <c r="H281" s="202">
        <v>4.7E-2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165</v>
      </c>
      <c r="AU281" s="208" t="s">
        <v>80</v>
      </c>
      <c r="AV281" s="13" t="s">
        <v>80</v>
      </c>
      <c r="AW281" s="13" t="s">
        <v>33</v>
      </c>
      <c r="AX281" s="13" t="s">
        <v>71</v>
      </c>
      <c r="AY281" s="208" t="s">
        <v>152</v>
      </c>
    </row>
    <row r="282" spans="1:65" s="12" customFormat="1" ht="22.9" customHeight="1">
      <c r="B282" s="162"/>
      <c r="C282" s="163"/>
      <c r="D282" s="164" t="s">
        <v>70</v>
      </c>
      <c r="E282" s="176" t="s">
        <v>213</v>
      </c>
      <c r="F282" s="176" t="s">
        <v>455</v>
      </c>
      <c r="G282" s="163"/>
      <c r="H282" s="163"/>
      <c r="I282" s="166"/>
      <c r="J282" s="177">
        <f>BK282</f>
        <v>0</v>
      </c>
      <c r="K282" s="163"/>
      <c r="L282" s="168"/>
      <c r="M282" s="169"/>
      <c r="N282" s="170"/>
      <c r="O282" s="170"/>
      <c r="P282" s="171">
        <f>SUM(P283:P365)</f>
        <v>0</v>
      </c>
      <c r="Q282" s="170"/>
      <c r="R282" s="171">
        <f>SUM(R283:R365)</f>
        <v>13.728377999999999</v>
      </c>
      <c r="S282" s="170"/>
      <c r="T282" s="172">
        <f>SUM(T283:T365)</f>
        <v>6.4</v>
      </c>
      <c r="AR282" s="173" t="s">
        <v>78</v>
      </c>
      <c r="AT282" s="174" t="s">
        <v>70</v>
      </c>
      <c r="AU282" s="174" t="s">
        <v>78</v>
      </c>
      <c r="AY282" s="173" t="s">
        <v>152</v>
      </c>
      <c r="BK282" s="175">
        <f>SUM(BK283:BK365)</f>
        <v>0</v>
      </c>
    </row>
    <row r="283" spans="1:65" s="2" customFormat="1" ht="16.5" customHeight="1">
      <c r="A283" s="34"/>
      <c r="B283" s="35"/>
      <c r="C283" s="178" t="s">
        <v>456</v>
      </c>
      <c r="D283" s="178" t="s">
        <v>154</v>
      </c>
      <c r="E283" s="179" t="s">
        <v>457</v>
      </c>
      <c r="F283" s="180" t="s">
        <v>458</v>
      </c>
      <c r="G283" s="181" t="s">
        <v>157</v>
      </c>
      <c r="H283" s="182">
        <v>20</v>
      </c>
      <c r="I283" s="183"/>
      <c r="J283" s="184">
        <f>ROUND(I283*H283,2)</f>
        <v>0</v>
      </c>
      <c r="K283" s="180" t="s">
        <v>158</v>
      </c>
      <c r="L283" s="39"/>
      <c r="M283" s="185" t="s">
        <v>19</v>
      </c>
      <c r="N283" s="186" t="s">
        <v>43</v>
      </c>
      <c r="O283" s="64"/>
      <c r="P283" s="187">
        <f>O283*H283</f>
        <v>0</v>
      </c>
      <c r="Q283" s="187">
        <v>0</v>
      </c>
      <c r="R283" s="187">
        <f>Q283*H283</f>
        <v>0</v>
      </c>
      <c r="S283" s="187">
        <v>0.32</v>
      </c>
      <c r="T283" s="188">
        <f>S283*H283</f>
        <v>6.4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159</v>
      </c>
      <c r="AT283" s="189" t="s">
        <v>154</v>
      </c>
      <c r="AU283" s="189" t="s">
        <v>80</v>
      </c>
      <c r="AY283" s="17" t="s">
        <v>152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80</v>
      </c>
      <c r="BK283" s="190">
        <f>ROUND(I283*H283,2)</f>
        <v>0</v>
      </c>
      <c r="BL283" s="17" t="s">
        <v>159</v>
      </c>
      <c r="BM283" s="189" t="s">
        <v>459</v>
      </c>
    </row>
    <row r="284" spans="1:65" s="2" customFormat="1" ht="11.25">
      <c r="A284" s="34"/>
      <c r="B284" s="35"/>
      <c r="C284" s="36"/>
      <c r="D284" s="191" t="s">
        <v>161</v>
      </c>
      <c r="E284" s="36"/>
      <c r="F284" s="192" t="s">
        <v>460</v>
      </c>
      <c r="G284" s="36"/>
      <c r="H284" s="36"/>
      <c r="I284" s="193"/>
      <c r="J284" s="36"/>
      <c r="K284" s="36"/>
      <c r="L284" s="39"/>
      <c r="M284" s="194"/>
      <c r="N284" s="195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161</v>
      </c>
      <c r="AU284" s="17" t="s">
        <v>80</v>
      </c>
    </row>
    <row r="285" spans="1:65" s="2" customFormat="1" ht="11.25">
      <c r="A285" s="34"/>
      <c r="B285" s="35"/>
      <c r="C285" s="36"/>
      <c r="D285" s="196" t="s">
        <v>163</v>
      </c>
      <c r="E285" s="36"/>
      <c r="F285" s="197" t="s">
        <v>461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163</v>
      </c>
      <c r="AU285" s="17" t="s">
        <v>80</v>
      </c>
    </row>
    <row r="286" spans="1:65" s="13" customFormat="1" ht="11.25">
      <c r="B286" s="198"/>
      <c r="C286" s="199"/>
      <c r="D286" s="191" t="s">
        <v>165</v>
      </c>
      <c r="E286" s="200" t="s">
        <v>19</v>
      </c>
      <c r="F286" s="201" t="s">
        <v>462</v>
      </c>
      <c r="G286" s="199"/>
      <c r="H286" s="202">
        <v>20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165</v>
      </c>
      <c r="AU286" s="208" t="s">
        <v>80</v>
      </c>
      <c r="AV286" s="13" t="s">
        <v>80</v>
      </c>
      <c r="AW286" s="13" t="s">
        <v>33</v>
      </c>
      <c r="AX286" s="13" t="s">
        <v>78</v>
      </c>
      <c r="AY286" s="208" t="s">
        <v>152</v>
      </c>
    </row>
    <row r="287" spans="1:65" s="2" customFormat="1" ht="16.5" customHeight="1">
      <c r="A287" s="34"/>
      <c r="B287" s="35"/>
      <c r="C287" s="178" t="s">
        <v>463</v>
      </c>
      <c r="D287" s="178" t="s">
        <v>154</v>
      </c>
      <c r="E287" s="179" t="s">
        <v>464</v>
      </c>
      <c r="F287" s="180" t="s">
        <v>465</v>
      </c>
      <c r="G287" s="181" t="s">
        <v>157</v>
      </c>
      <c r="H287" s="182">
        <v>63.5</v>
      </c>
      <c r="I287" s="183"/>
      <c r="J287" s="184">
        <f>ROUND(I287*H287,2)</f>
        <v>0</v>
      </c>
      <c r="K287" s="180" t="s">
        <v>158</v>
      </c>
      <c r="L287" s="39"/>
      <c r="M287" s="185" t="s">
        <v>19</v>
      </c>
      <c r="N287" s="186" t="s">
        <v>43</v>
      </c>
      <c r="O287" s="64"/>
      <c r="P287" s="187">
        <f>O287*H287</f>
        <v>0</v>
      </c>
      <c r="Q287" s="187">
        <v>1.1820000000000001E-2</v>
      </c>
      <c r="R287" s="187">
        <f>Q287*H287</f>
        <v>0.75057000000000007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159</v>
      </c>
      <c r="AT287" s="189" t="s">
        <v>154</v>
      </c>
      <c r="AU287" s="189" t="s">
        <v>80</v>
      </c>
      <c r="AY287" s="17" t="s">
        <v>152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80</v>
      </c>
      <c r="BK287" s="190">
        <f>ROUND(I287*H287,2)</f>
        <v>0</v>
      </c>
      <c r="BL287" s="17" t="s">
        <v>159</v>
      </c>
      <c r="BM287" s="189" t="s">
        <v>466</v>
      </c>
    </row>
    <row r="288" spans="1:65" s="2" customFormat="1" ht="19.5">
      <c r="A288" s="34"/>
      <c r="B288" s="35"/>
      <c r="C288" s="36"/>
      <c r="D288" s="191" t="s">
        <v>161</v>
      </c>
      <c r="E288" s="36"/>
      <c r="F288" s="192" t="s">
        <v>467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161</v>
      </c>
      <c r="AU288" s="17" t="s">
        <v>80</v>
      </c>
    </row>
    <row r="289" spans="1:65" s="2" customFormat="1" ht="11.25">
      <c r="A289" s="34"/>
      <c r="B289" s="35"/>
      <c r="C289" s="36"/>
      <c r="D289" s="196" t="s">
        <v>163</v>
      </c>
      <c r="E289" s="36"/>
      <c r="F289" s="197" t="s">
        <v>468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163</v>
      </c>
      <c r="AU289" s="17" t="s">
        <v>80</v>
      </c>
    </row>
    <row r="290" spans="1:65" s="13" customFormat="1" ht="11.25">
      <c r="B290" s="198"/>
      <c r="C290" s="199"/>
      <c r="D290" s="191" t="s">
        <v>165</v>
      </c>
      <c r="E290" s="200" t="s">
        <v>19</v>
      </c>
      <c r="F290" s="201" t="s">
        <v>469</v>
      </c>
      <c r="G290" s="199"/>
      <c r="H290" s="202">
        <v>25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165</v>
      </c>
      <c r="AU290" s="208" t="s">
        <v>80</v>
      </c>
      <c r="AV290" s="13" t="s">
        <v>80</v>
      </c>
      <c r="AW290" s="13" t="s">
        <v>33</v>
      </c>
      <c r="AX290" s="13" t="s">
        <v>71</v>
      </c>
      <c r="AY290" s="208" t="s">
        <v>152</v>
      </c>
    </row>
    <row r="291" spans="1:65" s="13" customFormat="1" ht="11.25">
      <c r="B291" s="198"/>
      <c r="C291" s="199"/>
      <c r="D291" s="191" t="s">
        <v>165</v>
      </c>
      <c r="E291" s="200" t="s">
        <v>19</v>
      </c>
      <c r="F291" s="201" t="s">
        <v>470</v>
      </c>
      <c r="G291" s="199"/>
      <c r="H291" s="202">
        <v>38.5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165</v>
      </c>
      <c r="AU291" s="208" t="s">
        <v>80</v>
      </c>
      <c r="AV291" s="13" t="s">
        <v>80</v>
      </c>
      <c r="AW291" s="13" t="s">
        <v>33</v>
      </c>
      <c r="AX291" s="13" t="s">
        <v>71</v>
      </c>
      <c r="AY291" s="208" t="s">
        <v>152</v>
      </c>
    </row>
    <row r="292" spans="1:65" s="2" customFormat="1" ht="21.75" customHeight="1">
      <c r="A292" s="34"/>
      <c r="B292" s="35"/>
      <c r="C292" s="178" t="s">
        <v>471</v>
      </c>
      <c r="D292" s="178" t="s">
        <v>154</v>
      </c>
      <c r="E292" s="179" t="s">
        <v>472</v>
      </c>
      <c r="F292" s="180" t="s">
        <v>473</v>
      </c>
      <c r="G292" s="181" t="s">
        <v>474</v>
      </c>
      <c r="H292" s="182">
        <v>4</v>
      </c>
      <c r="I292" s="183"/>
      <c r="J292" s="184">
        <f>ROUND(I292*H292,2)</f>
        <v>0</v>
      </c>
      <c r="K292" s="180" t="s">
        <v>158</v>
      </c>
      <c r="L292" s="39"/>
      <c r="M292" s="185" t="s">
        <v>19</v>
      </c>
      <c r="N292" s="186" t="s">
        <v>43</v>
      </c>
      <c r="O292" s="64"/>
      <c r="P292" s="187">
        <f>O292*H292</f>
        <v>0</v>
      </c>
      <c r="Q292" s="187">
        <v>1.0000000000000001E-5</v>
      </c>
      <c r="R292" s="187">
        <f>Q292*H292</f>
        <v>4.0000000000000003E-5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159</v>
      </c>
      <c r="AT292" s="189" t="s">
        <v>154</v>
      </c>
      <c r="AU292" s="189" t="s">
        <v>80</v>
      </c>
      <c r="AY292" s="17" t="s">
        <v>152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80</v>
      </c>
      <c r="BK292" s="190">
        <f>ROUND(I292*H292,2)</f>
        <v>0</v>
      </c>
      <c r="BL292" s="17" t="s">
        <v>159</v>
      </c>
      <c r="BM292" s="189" t="s">
        <v>475</v>
      </c>
    </row>
    <row r="293" spans="1:65" s="2" customFormat="1" ht="11.25">
      <c r="A293" s="34"/>
      <c r="B293" s="35"/>
      <c r="C293" s="36"/>
      <c r="D293" s="191" t="s">
        <v>161</v>
      </c>
      <c r="E293" s="36"/>
      <c r="F293" s="192" t="s">
        <v>476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161</v>
      </c>
      <c r="AU293" s="17" t="s">
        <v>80</v>
      </c>
    </row>
    <row r="294" spans="1:65" s="2" customFormat="1" ht="11.25">
      <c r="A294" s="34"/>
      <c r="B294" s="35"/>
      <c r="C294" s="36"/>
      <c r="D294" s="196" t="s">
        <v>163</v>
      </c>
      <c r="E294" s="36"/>
      <c r="F294" s="197" t="s">
        <v>477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163</v>
      </c>
      <c r="AU294" s="17" t="s">
        <v>80</v>
      </c>
    </row>
    <row r="295" spans="1:65" s="13" customFormat="1" ht="11.25">
      <c r="B295" s="198"/>
      <c r="C295" s="199"/>
      <c r="D295" s="191" t="s">
        <v>165</v>
      </c>
      <c r="E295" s="200" t="s">
        <v>19</v>
      </c>
      <c r="F295" s="201" t="s">
        <v>478</v>
      </c>
      <c r="G295" s="199"/>
      <c r="H295" s="202">
        <v>1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165</v>
      </c>
      <c r="AU295" s="208" t="s">
        <v>80</v>
      </c>
      <c r="AV295" s="13" t="s">
        <v>80</v>
      </c>
      <c r="AW295" s="13" t="s">
        <v>33</v>
      </c>
      <c r="AX295" s="13" t="s">
        <v>71</v>
      </c>
      <c r="AY295" s="208" t="s">
        <v>152</v>
      </c>
    </row>
    <row r="296" spans="1:65" s="13" customFormat="1" ht="11.25">
      <c r="B296" s="198"/>
      <c r="C296" s="199"/>
      <c r="D296" s="191" t="s">
        <v>165</v>
      </c>
      <c r="E296" s="200" t="s">
        <v>19</v>
      </c>
      <c r="F296" s="201" t="s">
        <v>479</v>
      </c>
      <c r="G296" s="199"/>
      <c r="H296" s="202">
        <v>3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165</v>
      </c>
      <c r="AU296" s="208" t="s">
        <v>80</v>
      </c>
      <c r="AV296" s="13" t="s">
        <v>80</v>
      </c>
      <c r="AW296" s="13" t="s">
        <v>33</v>
      </c>
      <c r="AX296" s="13" t="s">
        <v>71</v>
      </c>
      <c r="AY296" s="208" t="s">
        <v>152</v>
      </c>
    </row>
    <row r="297" spans="1:65" s="2" customFormat="1" ht="16.5" customHeight="1">
      <c r="A297" s="34"/>
      <c r="B297" s="35"/>
      <c r="C297" s="209" t="s">
        <v>480</v>
      </c>
      <c r="D297" s="209" t="s">
        <v>346</v>
      </c>
      <c r="E297" s="210" t="s">
        <v>481</v>
      </c>
      <c r="F297" s="211" t="s">
        <v>482</v>
      </c>
      <c r="G297" s="212" t="s">
        <v>474</v>
      </c>
      <c r="H297" s="213">
        <v>3</v>
      </c>
      <c r="I297" s="214"/>
      <c r="J297" s="215">
        <f>ROUND(I297*H297,2)</f>
        <v>0</v>
      </c>
      <c r="K297" s="211" t="s">
        <v>158</v>
      </c>
      <c r="L297" s="216"/>
      <c r="M297" s="217" t="s">
        <v>19</v>
      </c>
      <c r="N297" s="218" t="s">
        <v>43</v>
      </c>
      <c r="O297" s="64"/>
      <c r="P297" s="187">
        <f>O297*H297</f>
        <v>0</v>
      </c>
      <c r="Q297" s="187">
        <v>3.48E-3</v>
      </c>
      <c r="R297" s="187">
        <f>Q297*H297</f>
        <v>1.044E-2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213</v>
      </c>
      <c r="AT297" s="189" t="s">
        <v>346</v>
      </c>
      <c r="AU297" s="189" t="s">
        <v>80</v>
      </c>
      <c r="AY297" s="17" t="s">
        <v>152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80</v>
      </c>
      <c r="BK297" s="190">
        <f>ROUND(I297*H297,2)</f>
        <v>0</v>
      </c>
      <c r="BL297" s="17" t="s">
        <v>159</v>
      </c>
      <c r="BM297" s="189" t="s">
        <v>483</v>
      </c>
    </row>
    <row r="298" spans="1:65" s="2" customFormat="1" ht="11.25">
      <c r="A298" s="34"/>
      <c r="B298" s="35"/>
      <c r="C298" s="36"/>
      <c r="D298" s="191" t="s">
        <v>161</v>
      </c>
      <c r="E298" s="36"/>
      <c r="F298" s="192" t="s">
        <v>482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161</v>
      </c>
      <c r="AU298" s="17" t="s">
        <v>80</v>
      </c>
    </row>
    <row r="299" spans="1:65" s="13" customFormat="1" ht="11.25">
      <c r="B299" s="198"/>
      <c r="C299" s="199"/>
      <c r="D299" s="191" t="s">
        <v>165</v>
      </c>
      <c r="E299" s="200" t="s">
        <v>19</v>
      </c>
      <c r="F299" s="201" t="s">
        <v>479</v>
      </c>
      <c r="G299" s="199"/>
      <c r="H299" s="202">
        <v>3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165</v>
      </c>
      <c r="AU299" s="208" t="s">
        <v>80</v>
      </c>
      <c r="AV299" s="13" t="s">
        <v>80</v>
      </c>
      <c r="AW299" s="13" t="s">
        <v>33</v>
      </c>
      <c r="AX299" s="13" t="s">
        <v>78</v>
      </c>
      <c r="AY299" s="208" t="s">
        <v>152</v>
      </c>
    </row>
    <row r="300" spans="1:65" s="2" customFormat="1" ht="16.5" customHeight="1">
      <c r="A300" s="34"/>
      <c r="B300" s="35"/>
      <c r="C300" s="209" t="s">
        <v>484</v>
      </c>
      <c r="D300" s="209" t="s">
        <v>346</v>
      </c>
      <c r="E300" s="210" t="s">
        <v>485</v>
      </c>
      <c r="F300" s="211" t="s">
        <v>486</v>
      </c>
      <c r="G300" s="212" t="s">
        <v>474</v>
      </c>
      <c r="H300" s="213">
        <v>1</v>
      </c>
      <c r="I300" s="214"/>
      <c r="J300" s="215">
        <f>ROUND(I300*H300,2)</f>
        <v>0</v>
      </c>
      <c r="K300" s="211" t="s">
        <v>19</v>
      </c>
      <c r="L300" s="216"/>
      <c r="M300" s="217" t="s">
        <v>19</v>
      </c>
      <c r="N300" s="218" t="s">
        <v>43</v>
      </c>
      <c r="O300" s="64"/>
      <c r="P300" s="187">
        <f>O300*H300</f>
        <v>0</v>
      </c>
      <c r="Q300" s="187">
        <v>6.1000000000000004E-3</v>
      </c>
      <c r="R300" s="187">
        <f>Q300*H300</f>
        <v>6.1000000000000004E-3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213</v>
      </c>
      <c r="AT300" s="189" t="s">
        <v>346</v>
      </c>
      <c r="AU300" s="189" t="s">
        <v>80</v>
      </c>
      <c r="AY300" s="17" t="s">
        <v>152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80</v>
      </c>
      <c r="BK300" s="190">
        <f>ROUND(I300*H300,2)</f>
        <v>0</v>
      </c>
      <c r="BL300" s="17" t="s">
        <v>159</v>
      </c>
      <c r="BM300" s="189" t="s">
        <v>487</v>
      </c>
    </row>
    <row r="301" spans="1:65" s="2" customFormat="1" ht="11.25">
      <c r="A301" s="34"/>
      <c r="B301" s="35"/>
      <c r="C301" s="36"/>
      <c r="D301" s="191" t="s">
        <v>161</v>
      </c>
      <c r="E301" s="36"/>
      <c r="F301" s="192" t="s">
        <v>486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161</v>
      </c>
      <c r="AU301" s="17" t="s">
        <v>80</v>
      </c>
    </row>
    <row r="302" spans="1:65" s="13" customFormat="1" ht="11.25">
      <c r="B302" s="198"/>
      <c r="C302" s="199"/>
      <c r="D302" s="191" t="s">
        <v>165</v>
      </c>
      <c r="E302" s="200" t="s">
        <v>19</v>
      </c>
      <c r="F302" s="201" t="s">
        <v>478</v>
      </c>
      <c r="G302" s="199"/>
      <c r="H302" s="202">
        <v>1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165</v>
      </c>
      <c r="AU302" s="208" t="s">
        <v>80</v>
      </c>
      <c r="AV302" s="13" t="s">
        <v>80</v>
      </c>
      <c r="AW302" s="13" t="s">
        <v>33</v>
      </c>
      <c r="AX302" s="13" t="s">
        <v>78</v>
      </c>
      <c r="AY302" s="208" t="s">
        <v>152</v>
      </c>
    </row>
    <row r="303" spans="1:65" s="2" customFormat="1" ht="16.5" customHeight="1">
      <c r="A303" s="34"/>
      <c r="B303" s="35"/>
      <c r="C303" s="178" t="s">
        <v>488</v>
      </c>
      <c r="D303" s="178" t="s">
        <v>154</v>
      </c>
      <c r="E303" s="179" t="s">
        <v>489</v>
      </c>
      <c r="F303" s="180" t="s">
        <v>490</v>
      </c>
      <c r="G303" s="181" t="s">
        <v>474</v>
      </c>
      <c r="H303" s="182">
        <v>1</v>
      </c>
      <c r="I303" s="183"/>
      <c r="J303" s="184">
        <f>ROUND(I303*H303,2)</f>
        <v>0</v>
      </c>
      <c r="K303" s="180" t="s">
        <v>158</v>
      </c>
      <c r="L303" s="39"/>
      <c r="M303" s="185" t="s">
        <v>19</v>
      </c>
      <c r="N303" s="186" t="s">
        <v>43</v>
      </c>
      <c r="O303" s="64"/>
      <c r="P303" s="187">
        <f>O303*H303</f>
        <v>0</v>
      </c>
      <c r="Q303" s="187">
        <v>5.45E-3</v>
      </c>
      <c r="R303" s="187">
        <f>Q303*H303</f>
        <v>5.45E-3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159</v>
      </c>
      <c r="AT303" s="189" t="s">
        <v>154</v>
      </c>
      <c r="AU303" s="189" t="s">
        <v>80</v>
      </c>
      <c r="AY303" s="17" t="s">
        <v>152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80</v>
      </c>
      <c r="BK303" s="190">
        <f>ROUND(I303*H303,2)</f>
        <v>0</v>
      </c>
      <c r="BL303" s="17" t="s">
        <v>159</v>
      </c>
      <c r="BM303" s="189" t="s">
        <v>491</v>
      </c>
    </row>
    <row r="304" spans="1:65" s="2" customFormat="1" ht="19.5">
      <c r="A304" s="34"/>
      <c r="B304" s="35"/>
      <c r="C304" s="36"/>
      <c r="D304" s="191" t="s">
        <v>161</v>
      </c>
      <c r="E304" s="36"/>
      <c r="F304" s="192" t="s">
        <v>492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161</v>
      </c>
      <c r="AU304" s="17" t="s">
        <v>80</v>
      </c>
    </row>
    <row r="305" spans="1:65" s="2" customFormat="1" ht="11.25">
      <c r="A305" s="34"/>
      <c r="B305" s="35"/>
      <c r="C305" s="36"/>
      <c r="D305" s="196" t="s">
        <v>163</v>
      </c>
      <c r="E305" s="36"/>
      <c r="F305" s="197" t="s">
        <v>493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163</v>
      </c>
      <c r="AU305" s="17" t="s">
        <v>80</v>
      </c>
    </row>
    <row r="306" spans="1:65" s="13" customFormat="1" ht="11.25">
      <c r="B306" s="198"/>
      <c r="C306" s="199"/>
      <c r="D306" s="191" t="s">
        <v>165</v>
      </c>
      <c r="E306" s="200" t="s">
        <v>19</v>
      </c>
      <c r="F306" s="201" t="s">
        <v>494</v>
      </c>
      <c r="G306" s="199"/>
      <c r="H306" s="202">
        <v>1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165</v>
      </c>
      <c r="AU306" s="208" t="s">
        <v>80</v>
      </c>
      <c r="AV306" s="13" t="s">
        <v>80</v>
      </c>
      <c r="AW306" s="13" t="s">
        <v>33</v>
      </c>
      <c r="AX306" s="13" t="s">
        <v>78</v>
      </c>
      <c r="AY306" s="208" t="s">
        <v>152</v>
      </c>
    </row>
    <row r="307" spans="1:65" s="2" customFormat="1" ht="16.5" customHeight="1">
      <c r="A307" s="34"/>
      <c r="B307" s="35"/>
      <c r="C307" s="209" t="s">
        <v>495</v>
      </c>
      <c r="D307" s="209" t="s">
        <v>346</v>
      </c>
      <c r="E307" s="210" t="s">
        <v>496</v>
      </c>
      <c r="F307" s="211" t="s">
        <v>497</v>
      </c>
      <c r="G307" s="212" t="s">
        <v>474</v>
      </c>
      <c r="H307" s="213">
        <v>1</v>
      </c>
      <c r="I307" s="214"/>
      <c r="J307" s="215">
        <f>ROUND(I307*H307,2)</f>
        <v>0</v>
      </c>
      <c r="K307" s="211" t="s">
        <v>158</v>
      </c>
      <c r="L307" s="216"/>
      <c r="M307" s="217" t="s">
        <v>19</v>
      </c>
      <c r="N307" s="218" t="s">
        <v>43</v>
      </c>
      <c r="O307" s="64"/>
      <c r="P307" s="187">
        <f>O307*H307</f>
        <v>0</v>
      </c>
      <c r="Q307" s="187">
        <v>0.14899999999999999</v>
      </c>
      <c r="R307" s="187">
        <f>Q307*H307</f>
        <v>0.14899999999999999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213</v>
      </c>
      <c r="AT307" s="189" t="s">
        <v>346</v>
      </c>
      <c r="AU307" s="189" t="s">
        <v>80</v>
      </c>
      <c r="AY307" s="17" t="s">
        <v>152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80</v>
      </c>
      <c r="BK307" s="190">
        <f>ROUND(I307*H307,2)</f>
        <v>0</v>
      </c>
      <c r="BL307" s="17" t="s">
        <v>159</v>
      </c>
      <c r="BM307" s="189" t="s">
        <v>498</v>
      </c>
    </row>
    <row r="308" spans="1:65" s="2" customFormat="1" ht="11.25">
      <c r="A308" s="34"/>
      <c r="B308" s="35"/>
      <c r="C308" s="36"/>
      <c r="D308" s="191" t="s">
        <v>161</v>
      </c>
      <c r="E308" s="36"/>
      <c r="F308" s="192" t="s">
        <v>497</v>
      </c>
      <c r="G308" s="36"/>
      <c r="H308" s="36"/>
      <c r="I308" s="193"/>
      <c r="J308" s="36"/>
      <c r="K308" s="36"/>
      <c r="L308" s="39"/>
      <c r="M308" s="194"/>
      <c r="N308" s="195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161</v>
      </c>
      <c r="AU308" s="17" t="s">
        <v>80</v>
      </c>
    </row>
    <row r="309" spans="1:65" s="2" customFormat="1" ht="24.2" customHeight="1">
      <c r="A309" s="34"/>
      <c r="B309" s="35"/>
      <c r="C309" s="209" t="s">
        <v>499</v>
      </c>
      <c r="D309" s="209" t="s">
        <v>346</v>
      </c>
      <c r="E309" s="210" t="s">
        <v>500</v>
      </c>
      <c r="F309" s="211" t="s">
        <v>501</v>
      </c>
      <c r="G309" s="212" t="s">
        <v>474</v>
      </c>
      <c r="H309" s="213">
        <v>1</v>
      </c>
      <c r="I309" s="214"/>
      <c r="J309" s="215">
        <f>ROUND(I309*H309,2)</f>
        <v>0</v>
      </c>
      <c r="K309" s="211" t="s">
        <v>19</v>
      </c>
      <c r="L309" s="216"/>
      <c r="M309" s="217" t="s">
        <v>19</v>
      </c>
      <c r="N309" s="218" t="s">
        <v>43</v>
      </c>
      <c r="O309" s="64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213</v>
      </c>
      <c r="AT309" s="189" t="s">
        <v>346</v>
      </c>
      <c r="AU309" s="189" t="s">
        <v>80</v>
      </c>
      <c r="AY309" s="17" t="s">
        <v>152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80</v>
      </c>
      <c r="BK309" s="190">
        <f>ROUND(I309*H309,2)</f>
        <v>0</v>
      </c>
      <c r="BL309" s="17" t="s">
        <v>159</v>
      </c>
      <c r="BM309" s="189" t="s">
        <v>502</v>
      </c>
    </row>
    <row r="310" spans="1:65" s="2" customFormat="1" ht="11.25">
      <c r="A310" s="34"/>
      <c r="B310" s="35"/>
      <c r="C310" s="36"/>
      <c r="D310" s="191" t="s">
        <v>161</v>
      </c>
      <c r="E310" s="36"/>
      <c r="F310" s="192" t="s">
        <v>501</v>
      </c>
      <c r="G310" s="36"/>
      <c r="H310" s="36"/>
      <c r="I310" s="193"/>
      <c r="J310" s="36"/>
      <c r="K310" s="36"/>
      <c r="L310" s="39"/>
      <c r="M310" s="194"/>
      <c r="N310" s="195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161</v>
      </c>
      <c r="AU310" s="17" t="s">
        <v>80</v>
      </c>
    </row>
    <row r="311" spans="1:65" s="2" customFormat="1" ht="16.5" customHeight="1">
      <c r="A311" s="34"/>
      <c r="B311" s="35"/>
      <c r="C311" s="178" t="s">
        <v>503</v>
      </c>
      <c r="D311" s="178" t="s">
        <v>154</v>
      </c>
      <c r="E311" s="179" t="s">
        <v>504</v>
      </c>
      <c r="F311" s="180" t="s">
        <v>505</v>
      </c>
      <c r="G311" s="181" t="s">
        <v>474</v>
      </c>
      <c r="H311" s="182">
        <v>4</v>
      </c>
      <c r="I311" s="183"/>
      <c r="J311" s="184">
        <f>ROUND(I311*H311,2)</f>
        <v>0</v>
      </c>
      <c r="K311" s="180" t="s">
        <v>158</v>
      </c>
      <c r="L311" s="39"/>
      <c r="M311" s="185" t="s">
        <v>19</v>
      </c>
      <c r="N311" s="186" t="s">
        <v>43</v>
      </c>
      <c r="O311" s="64"/>
      <c r="P311" s="187">
        <f>O311*H311</f>
        <v>0</v>
      </c>
      <c r="Q311" s="187">
        <v>3.5729999999999998E-2</v>
      </c>
      <c r="R311" s="187">
        <f>Q311*H311</f>
        <v>0.14291999999999999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159</v>
      </c>
      <c r="AT311" s="189" t="s">
        <v>154</v>
      </c>
      <c r="AU311" s="189" t="s">
        <v>80</v>
      </c>
      <c r="AY311" s="17" t="s">
        <v>152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80</v>
      </c>
      <c r="BK311" s="190">
        <f>ROUND(I311*H311,2)</f>
        <v>0</v>
      </c>
      <c r="BL311" s="17" t="s">
        <v>159</v>
      </c>
      <c r="BM311" s="189" t="s">
        <v>506</v>
      </c>
    </row>
    <row r="312" spans="1:65" s="2" customFormat="1" ht="11.25">
      <c r="A312" s="34"/>
      <c r="B312" s="35"/>
      <c r="C312" s="36"/>
      <c r="D312" s="191" t="s">
        <v>161</v>
      </c>
      <c r="E312" s="36"/>
      <c r="F312" s="192" t="s">
        <v>507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161</v>
      </c>
      <c r="AU312" s="17" t="s">
        <v>80</v>
      </c>
    </row>
    <row r="313" spans="1:65" s="2" customFormat="1" ht="11.25">
      <c r="A313" s="34"/>
      <c r="B313" s="35"/>
      <c r="C313" s="36"/>
      <c r="D313" s="196" t="s">
        <v>163</v>
      </c>
      <c r="E313" s="36"/>
      <c r="F313" s="197" t="s">
        <v>508</v>
      </c>
      <c r="G313" s="36"/>
      <c r="H313" s="36"/>
      <c r="I313" s="193"/>
      <c r="J313" s="36"/>
      <c r="K313" s="36"/>
      <c r="L313" s="39"/>
      <c r="M313" s="194"/>
      <c r="N313" s="195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163</v>
      </c>
      <c r="AU313" s="17" t="s">
        <v>80</v>
      </c>
    </row>
    <row r="314" spans="1:65" s="13" customFormat="1" ht="11.25">
      <c r="B314" s="198"/>
      <c r="C314" s="199"/>
      <c r="D314" s="191" t="s">
        <v>165</v>
      </c>
      <c r="E314" s="200" t="s">
        <v>19</v>
      </c>
      <c r="F314" s="201" t="s">
        <v>509</v>
      </c>
      <c r="G314" s="199"/>
      <c r="H314" s="202">
        <v>3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165</v>
      </c>
      <c r="AU314" s="208" t="s">
        <v>80</v>
      </c>
      <c r="AV314" s="13" t="s">
        <v>80</v>
      </c>
      <c r="AW314" s="13" t="s">
        <v>33</v>
      </c>
      <c r="AX314" s="13" t="s">
        <v>71</v>
      </c>
      <c r="AY314" s="208" t="s">
        <v>152</v>
      </c>
    </row>
    <row r="315" spans="1:65" s="13" customFormat="1" ht="11.25">
      <c r="B315" s="198"/>
      <c r="C315" s="199"/>
      <c r="D315" s="191" t="s">
        <v>165</v>
      </c>
      <c r="E315" s="200" t="s">
        <v>19</v>
      </c>
      <c r="F315" s="201" t="s">
        <v>510</v>
      </c>
      <c r="G315" s="199"/>
      <c r="H315" s="202">
        <v>1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165</v>
      </c>
      <c r="AU315" s="208" t="s">
        <v>80</v>
      </c>
      <c r="AV315" s="13" t="s">
        <v>80</v>
      </c>
      <c r="AW315" s="13" t="s">
        <v>33</v>
      </c>
      <c r="AX315" s="13" t="s">
        <v>71</v>
      </c>
      <c r="AY315" s="208" t="s">
        <v>152</v>
      </c>
    </row>
    <row r="316" spans="1:65" s="2" customFormat="1" ht="21.75" customHeight="1">
      <c r="A316" s="34"/>
      <c r="B316" s="35"/>
      <c r="C316" s="178" t="s">
        <v>511</v>
      </c>
      <c r="D316" s="178" t="s">
        <v>154</v>
      </c>
      <c r="E316" s="179" t="s">
        <v>512</v>
      </c>
      <c r="F316" s="180" t="s">
        <v>513</v>
      </c>
      <c r="G316" s="181" t="s">
        <v>474</v>
      </c>
      <c r="H316" s="182">
        <v>2</v>
      </c>
      <c r="I316" s="183"/>
      <c r="J316" s="184">
        <f>ROUND(I316*H316,2)</f>
        <v>0</v>
      </c>
      <c r="K316" s="180" t="s">
        <v>158</v>
      </c>
      <c r="L316" s="39"/>
      <c r="M316" s="185" t="s">
        <v>19</v>
      </c>
      <c r="N316" s="186" t="s">
        <v>43</v>
      </c>
      <c r="O316" s="64"/>
      <c r="P316" s="187">
        <f>O316*H316</f>
        <v>0</v>
      </c>
      <c r="Q316" s="187">
        <v>2.1167600000000002</v>
      </c>
      <c r="R316" s="187">
        <f>Q316*H316</f>
        <v>4.2335200000000004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159</v>
      </c>
      <c r="AT316" s="189" t="s">
        <v>154</v>
      </c>
      <c r="AU316" s="189" t="s">
        <v>80</v>
      </c>
      <c r="AY316" s="17" t="s">
        <v>152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80</v>
      </c>
      <c r="BK316" s="190">
        <f>ROUND(I316*H316,2)</f>
        <v>0</v>
      </c>
      <c r="BL316" s="17" t="s">
        <v>159</v>
      </c>
      <c r="BM316" s="189" t="s">
        <v>514</v>
      </c>
    </row>
    <row r="317" spans="1:65" s="2" customFormat="1" ht="19.5">
      <c r="A317" s="34"/>
      <c r="B317" s="35"/>
      <c r="C317" s="36"/>
      <c r="D317" s="191" t="s">
        <v>161</v>
      </c>
      <c r="E317" s="36"/>
      <c r="F317" s="192" t="s">
        <v>515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161</v>
      </c>
      <c r="AU317" s="17" t="s">
        <v>80</v>
      </c>
    </row>
    <row r="318" spans="1:65" s="2" customFormat="1" ht="11.25">
      <c r="A318" s="34"/>
      <c r="B318" s="35"/>
      <c r="C318" s="36"/>
      <c r="D318" s="196" t="s">
        <v>163</v>
      </c>
      <c r="E318" s="36"/>
      <c r="F318" s="197" t="s">
        <v>516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163</v>
      </c>
      <c r="AU318" s="17" t="s">
        <v>80</v>
      </c>
    </row>
    <row r="319" spans="1:65" s="13" customFormat="1" ht="11.25">
      <c r="B319" s="198"/>
      <c r="C319" s="199"/>
      <c r="D319" s="191" t="s">
        <v>165</v>
      </c>
      <c r="E319" s="200" t="s">
        <v>19</v>
      </c>
      <c r="F319" s="201" t="s">
        <v>517</v>
      </c>
      <c r="G319" s="199"/>
      <c r="H319" s="202">
        <v>1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165</v>
      </c>
      <c r="AU319" s="208" t="s">
        <v>80</v>
      </c>
      <c r="AV319" s="13" t="s">
        <v>80</v>
      </c>
      <c r="AW319" s="13" t="s">
        <v>33</v>
      </c>
      <c r="AX319" s="13" t="s">
        <v>71</v>
      </c>
      <c r="AY319" s="208" t="s">
        <v>152</v>
      </c>
    </row>
    <row r="320" spans="1:65" s="13" customFormat="1" ht="11.25">
      <c r="B320" s="198"/>
      <c r="C320" s="199"/>
      <c r="D320" s="191" t="s">
        <v>165</v>
      </c>
      <c r="E320" s="200" t="s">
        <v>19</v>
      </c>
      <c r="F320" s="201" t="s">
        <v>510</v>
      </c>
      <c r="G320" s="199"/>
      <c r="H320" s="202">
        <v>1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165</v>
      </c>
      <c r="AU320" s="208" t="s">
        <v>80</v>
      </c>
      <c r="AV320" s="13" t="s">
        <v>80</v>
      </c>
      <c r="AW320" s="13" t="s">
        <v>33</v>
      </c>
      <c r="AX320" s="13" t="s">
        <v>71</v>
      </c>
      <c r="AY320" s="208" t="s">
        <v>152</v>
      </c>
    </row>
    <row r="321" spans="1:65" s="2" customFormat="1" ht="16.5" customHeight="1">
      <c r="A321" s="34"/>
      <c r="B321" s="35"/>
      <c r="C321" s="209" t="s">
        <v>518</v>
      </c>
      <c r="D321" s="209" t="s">
        <v>346</v>
      </c>
      <c r="E321" s="210" t="s">
        <v>519</v>
      </c>
      <c r="F321" s="211" t="s">
        <v>520</v>
      </c>
      <c r="G321" s="212" t="s">
        <v>474</v>
      </c>
      <c r="H321" s="213">
        <v>1</v>
      </c>
      <c r="I321" s="214"/>
      <c r="J321" s="215">
        <f>ROUND(I321*H321,2)</f>
        <v>0</v>
      </c>
      <c r="K321" s="211" t="s">
        <v>19</v>
      </c>
      <c r="L321" s="216"/>
      <c r="M321" s="217" t="s">
        <v>19</v>
      </c>
      <c r="N321" s="218" t="s">
        <v>43</v>
      </c>
      <c r="O321" s="64"/>
      <c r="P321" s="187">
        <f>O321*H321</f>
        <v>0</v>
      </c>
      <c r="Q321" s="187">
        <v>2.5299999999999998</v>
      </c>
      <c r="R321" s="187">
        <f>Q321*H321</f>
        <v>2.5299999999999998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213</v>
      </c>
      <c r="AT321" s="189" t="s">
        <v>346</v>
      </c>
      <c r="AU321" s="189" t="s">
        <v>80</v>
      </c>
      <c r="AY321" s="17" t="s">
        <v>152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80</v>
      </c>
      <c r="BK321" s="190">
        <f>ROUND(I321*H321,2)</f>
        <v>0</v>
      </c>
      <c r="BL321" s="17" t="s">
        <v>159</v>
      </c>
      <c r="BM321" s="189" t="s">
        <v>521</v>
      </c>
    </row>
    <row r="322" spans="1:65" s="2" customFormat="1" ht="11.25">
      <c r="A322" s="34"/>
      <c r="B322" s="35"/>
      <c r="C322" s="36"/>
      <c r="D322" s="191" t="s">
        <v>161</v>
      </c>
      <c r="E322" s="36"/>
      <c r="F322" s="192" t="s">
        <v>520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161</v>
      </c>
      <c r="AU322" s="17" t="s">
        <v>80</v>
      </c>
    </row>
    <row r="323" spans="1:65" s="13" customFormat="1" ht="11.25">
      <c r="B323" s="198"/>
      <c r="C323" s="199"/>
      <c r="D323" s="191" t="s">
        <v>165</v>
      </c>
      <c r="E323" s="200" t="s">
        <v>19</v>
      </c>
      <c r="F323" s="201" t="s">
        <v>522</v>
      </c>
      <c r="G323" s="199"/>
      <c r="H323" s="202">
        <v>1</v>
      </c>
      <c r="I323" s="203"/>
      <c r="J323" s="199"/>
      <c r="K323" s="199"/>
      <c r="L323" s="204"/>
      <c r="M323" s="205"/>
      <c r="N323" s="206"/>
      <c r="O323" s="206"/>
      <c r="P323" s="206"/>
      <c r="Q323" s="206"/>
      <c r="R323" s="206"/>
      <c r="S323" s="206"/>
      <c r="T323" s="207"/>
      <c r="AT323" s="208" t="s">
        <v>165</v>
      </c>
      <c r="AU323" s="208" t="s">
        <v>80</v>
      </c>
      <c r="AV323" s="13" t="s">
        <v>80</v>
      </c>
      <c r="AW323" s="13" t="s">
        <v>33</v>
      </c>
      <c r="AX323" s="13" t="s">
        <v>78</v>
      </c>
      <c r="AY323" s="208" t="s">
        <v>152</v>
      </c>
    </row>
    <row r="324" spans="1:65" s="2" customFormat="1" ht="16.5" customHeight="1">
      <c r="A324" s="34"/>
      <c r="B324" s="35"/>
      <c r="C324" s="209" t="s">
        <v>523</v>
      </c>
      <c r="D324" s="209" t="s">
        <v>346</v>
      </c>
      <c r="E324" s="210" t="s">
        <v>524</v>
      </c>
      <c r="F324" s="211" t="s">
        <v>525</v>
      </c>
      <c r="G324" s="212" t="s">
        <v>474</v>
      </c>
      <c r="H324" s="213">
        <v>1</v>
      </c>
      <c r="I324" s="214"/>
      <c r="J324" s="215">
        <f>ROUND(I324*H324,2)</f>
        <v>0</v>
      </c>
      <c r="K324" s="211" t="s">
        <v>19</v>
      </c>
      <c r="L324" s="216"/>
      <c r="M324" s="217" t="s">
        <v>19</v>
      </c>
      <c r="N324" s="218" t="s">
        <v>43</v>
      </c>
      <c r="O324" s="64"/>
      <c r="P324" s="187">
        <f>O324*H324</f>
        <v>0</v>
      </c>
      <c r="Q324" s="187">
        <v>1.1599999999999999</v>
      </c>
      <c r="R324" s="187">
        <f>Q324*H324</f>
        <v>1.1599999999999999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213</v>
      </c>
      <c r="AT324" s="189" t="s">
        <v>346</v>
      </c>
      <c r="AU324" s="189" t="s">
        <v>80</v>
      </c>
      <c r="AY324" s="17" t="s">
        <v>152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80</v>
      </c>
      <c r="BK324" s="190">
        <f>ROUND(I324*H324,2)</f>
        <v>0</v>
      </c>
      <c r="BL324" s="17" t="s">
        <v>159</v>
      </c>
      <c r="BM324" s="189" t="s">
        <v>526</v>
      </c>
    </row>
    <row r="325" spans="1:65" s="2" customFormat="1" ht="11.25">
      <c r="A325" s="34"/>
      <c r="B325" s="35"/>
      <c r="C325" s="36"/>
      <c r="D325" s="191" t="s">
        <v>161</v>
      </c>
      <c r="E325" s="36"/>
      <c r="F325" s="192" t="s">
        <v>525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161</v>
      </c>
      <c r="AU325" s="17" t="s">
        <v>80</v>
      </c>
    </row>
    <row r="326" spans="1:65" s="13" customFormat="1" ht="11.25">
      <c r="B326" s="198"/>
      <c r="C326" s="199"/>
      <c r="D326" s="191" t="s">
        <v>165</v>
      </c>
      <c r="E326" s="200" t="s">
        <v>19</v>
      </c>
      <c r="F326" s="201" t="s">
        <v>527</v>
      </c>
      <c r="G326" s="199"/>
      <c r="H326" s="202">
        <v>1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165</v>
      </c>
      <c r="AU326" s="208" t="s">
        <v>80</v>
      </c>
      <c r="AV326" s="13" t="s">
        <v>80</v>
      </c>
      <c r="AW326" s="13" t="s">
        <v>33</v>
      </c>
      <c r="AX326" s="13" t="s">
        <v>78</v>
      </c>
      <c r="AY326" s="208" t="s">
        <v>152</v>
      </c>
    </row>
    <row r="327" spans="1:65" s="2" customFormat="1" ht="16.5" customHeight="1">
      <c r="A327" s="34"/>
      <c r="B327" s="35"/>
      <c r="C327" s="209" t="s">
        <v>528</v>
      </c>
      <c r="D327" s="209" t="s">
        <v>346</v>
      </c>
      <c r="E327" s="210" t="s">
        <v>529</v>
      </c>
      <c r="F327" s="211" t="s">
        <v>530</v>
      </c>
      <c r="G327" s="212" t="s">
        <v>474</v>
      </c>
      <c r="H327" s="213">
        <v>1</v>
      </c>
      <c r="I327" s="214"/>
      <c r="J327" s="215">
        <f>ROUND(I327*H327,2)</f>
        <v>0</v>
      </c>
      <c r="K327" s="211" t="s">
        <v>158</v>
      </c>
      <c r="L327" s="216"/>
      <c r="M327" s="217" t="s">
        <v>19</v>
      </c>
      <c r="N327" s="218" t="s">
        <v>43</v>
      </c>
      <c r="O327" s="64"/>
      <c r="P327" s="187">
        <f>O327*H327</f>
        <v>0</v>
      </c>
      <c r="Q327" s="187">
        <v>0.50600000000000001</v>
      </c>
      <c r="R327" s="187">
        <f>Q327*H327</f>
        <v>0.50600000000000001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213</v>
      </c>
      <c r="AT327" s="189" t="s">
        <v>346</v>
      </c>
      <c r="AU327" s="189" t="s">
        <v>80</v>
      </c>
      <c r="AY327" s="17" t="s">
        <v>152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80</v>
      </c>
      <c r="BK327" s="190">
        <f>ROUND(I327*H327,2)</f>
        <v>0</v>
      </c>
      <c r="BL327" s="17" t="s">
        <v>159</v>
      </c>
      <c r="BM327" s="189" t="s">
        <v>531</v>
      </c>
    </row>
    <row r="328" spans="1:65" s="2" customFormat="1" ht="11.25">
      <c r="A328" s="34"/>
      <c r="B328" s="35"/>
      <c r="C328" s="36"/>
      <c r="D328" s="191" t="s">
        <v>161</v>
      </c>
      <c r="E328" s="36"/>
      <c r="F328" s="192" t="s">
        <v>530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161</v>
      </c>
      <c r="AU328" s="17" t="s">
        <v>80</v>
      </c>
    </row>
    <row r="329" spans="1:65" s="2" customFormat="1" ht="16.5" customHeight="1">
      <c r="A329" s="34"/>
      <c r="B329" s="35"/>
      <c r="C329" s="209" t="s">
        <v>532</v>
      </c>
      <c r="D329" s="209" t="s">
        <v>346</v>
      </c>
      <c r="E329" s="210" t="s">
        <v>533</v>
      </c>
      <c r="F329" s="211" t="s">
        <v>534</v>
      </c>
      <c r="G329" s="212" t="s">
        <v>474</v>
      </c>
      <c r="H329" s="213">
        <v>2</v>
      </c>
      <c r="I329" s="214"/>
      <c r="J329" s="215">
        <f>ROUND(I329*H329,2)</f>
        <v>0</v>
      </c>
      <c r="K329" s="211" t="s">
        <v>158</v>
      </c>
      <c r="L329" s="216"/>
      <c r="M329" s="217" t="s">
        <v>19</v>
      </c>
      <c r="N329" s="218" t="s">
        <v>43</v>
      </c>
      <c r="O329" s="64"/>
      <c r="P329" s="187">
        <f>O329*H329</f>
        <v>0</v>
      </c>
      <c r="Q329" s="187">
        <v>1.0129999999999999</v>
      </c>
      <c r="R329" s="187">
        <f>Q329*H329</f>
        <v>2.0259999999999998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213</v>
      </c>
      <c r="AT329" s="189" t="s">
        <v>346</v>
      </c>
      <c r="AU329" s="189" t="s">
        <v>80</v>
      </c>
      <c r="AY329" s="17" t="s">
        <v>152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80</v>
      </c>
      <c r="BK329" s="190">
        <f>ROUND(I329*H329,2)</f>
        <v>0</v>
      </c>
      <c r="BL329" s="17" t="s">
        <v>159</v>
      </c>
      <c r="BM329" s="189" t="s">
        <v>535</v>
      </c>
    </row>
    <row r="330" spans="1:65" s="2" customFormat="1" ht="11.25">
      <c r="A330" s="34"/>
      <c r="B330" s="35"/>
      <c r="C330" s="36"/>
      <c r="D330" s="191" t="s">
        <v>161</v>
      </c>
      <c r="E330" s="36"/>
      <c r="F330" s="192" t="s">
        <v>534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161</v>
      </c>
      <c r="AU330" s="17" t="s">
        <v>80</v>
      </c>
    </row>
    <row r="331" spans="1:65" s="13" customFormat="1" ht="11.25">
      <c r="B331" s="198"/>
      <c r="C331" s="199"/>
      <c r="D331" s="191" t="s">
        <v>165</v>
      </c>
      <c r="E331" s="200" t="s">
        <v>19</v>
      </c>
      <c r="F331" s="201" t="s">
        <v>522</v>
      </c>
      <c r="G331" s="199"/>
      <c r="H331" s="202">
        <v>1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165</v>
      </c>
      <c r="AU331" s="208" t="s">
        <v>80</v>
      </c>
      <c r="AV331" s="13" t="s">
        <v>80</v>
      </c>
      <c r="AW331" s="13" t="s">
        <v>33</v>
      </c>
      <c r="AX331" s="13" t="s">
        <v>71</v>
      </c>
      <c r="AY331" s="208" t="s">
        <v>152</v>
      </c>
    </row>
    <row r="332" spans="1:65" s="13" customFormat="1" ht="11.25">
      <c r="B332" s="198"/>
      <c r="C332" s="199"/>
      <c r="D332" s="191" t="s">
        <v>165</v>
      </c>
      <c r="E332" s="200" t="s">
        <v>19</v>
      </c>
      <c r="F332" s="201" t="s">
        <v>527</v>
      </c>
      <c r="G332" s="199"/>
      <c r="H332" s="202">
        <v>1</v>
      </c>
      <c r="I332" s="203"/>
      <c r="J332" s="199"/>
      <c r="K332" s="199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165</v>
      </c>
      <c r="AU332" s="208" t="s">
        <v>80</v>
      </c>
      <c r="AV332" s="13" t="s">
        <v>80</v>
      </c>
      <c r="AW332" s="13" t="s">
        <v>33</v>
      </c>
      <c r="AX332" s="13" t="s">
        <v>71</v>
      </c>
      <c r="AY332" s="208" t="s">
        <v>152</v>
      </c>
    </row>
    <row r="333" spans="1:65" s="2" customFormat="1" ht="16.5" customHeight="1">
      <c r="A333" s="34"/>
      <c r="B333" s="35"/>
      <c r="C333" s="209" t="s">
        <v>536</v>
      </c>
      <c r="D333" s="209" t="s">
        <v>346</v>
      </c>
      <c r="E333" s="210" t="s">
        <v>537</v>
      </c>
      <c r="F333" s="211" t="s">
        <v>538</v>
      </c>
      <c r="G333" s="212" t="s">
        <v>474</v>
      </c>
      <c r="H333" s="213">
        <v>1</v>
      </c>
      <c r="I333" s="214"/>
      <c r="J333" s="215">
        <f>ROUND(I333*H333,2)</f>
        <v>0</v>
      </c>
      <c r="K333" s="211" t="s">
        <v>158</v>
      </c>
      <c r="L333" s="216"/>
      <c r="M333" s="217" t="s">
        <v>19</v>
      </c>
      <c r="N333" s="218" t="s">
        <v>43</v>
      </c>
      <c r="O333" s="64"/>
      <c r="P333" s="187">
        <f>O333*H333</f>
        <v>0</v>
      </c>
      <c r="Q333" s="187">
        <v>0.58499999999999996</v>
      </c>
      <c r="R333" s="187">
        <f>Q333*H333</f>
        <v>0.58499999999999996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213</v>
      </c>
      <c r="AT333" s="189" t="s">
        <v>346</v>
      </c>
      <c r="AU333" s="189" t="s">
        <v>80</v>
      </c>
      <c r="AY333" s="17" t="s">
        <v>152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7" t="s">
        <v>80</v>
      </c>
      <c r="BK333" s="190">
        <f>ROUND(I333*H333,2)</f>
        <v>0</v>
      </c>
      <c r="BL333" s="17" t="s">
        <v>159</v>
      </c>
      <c r="BM333" s="189" t="s">
        <v>539</v>
      </c>
    </row>
    <row r="334" spans="1:65" s="2" customFormat="1" ht="11.25">
      <c r="A334" s="34"/>
      <c r="B334" s="35"/>
      <c r="C334" s="36"/>
      <c r="D334" s="191" t="s">
        <v>161</v>
      </c>
      <c r="E334" s="36"/>
      <c r="F334" s="192" t="s">
        <v>538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161</v>
      </c>
      <c r="AU334" s="17" t="s">
        <v>80</v>
      </c>
    </row>
    <row r="335" spans="1:65" s="2" customFormat="1" ht="16.5" customHeight="1">
      <c r="A335" s="34"/>
      <c r="B335" s="35"/>
      <c r="C335" s="209" t="s">
        <v>540</v>
      </c>
      <c r="D335" s="209" t="s">
        <v>346</v>
      </c>
      <c r="E335" s="210" t="s">
        <v>541</v>
      </c>
      <c r="F335" s="211" t="s">
        <v>542</v>
      </c>
      <c r="G335" s="212" t="s">
        <v>474</v>
      </c>
      <c r="H335" s="213">
        <v>1</v>
      </c>
      <c r="I335" s="214"/>
      <c r="J335" s="215">
        <f>ROUND(I335*H335,2)</f>
        <v>0</v>
      </c>
      <c r="K335" s="211" t="s">
        <v>158</v>
      </c>
      <c r="L335" s="216"/>
      <c r="M335" s="217" t="s">
        <v>19</v>
      </c>
      <c r="N335" s="218" t="s">
        <v>43</v>
      </c>
      <c r="O335" s="64"/>
      <c r="P335" s="187">
        <f>O335*H335</f>
        <v>0</v>
      </c>
      <c r="Q335" s="187">
        <v>5.0999999999999997E-2</v>
      </c>
      <c r="R335" s="187">
        <f>Q335*H335</f>
        <v>5.0999999999999997E-2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213</v>
      </c>
      <c r="AT335" s="189" t="s">
        <v>346</v>
      </c>
      <c r="AU335" s="189" t="s">
        <v>80</v>
      </c>
      <c r="AY335" s="17" t="s">
        <v>152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80</v>
      </c>
      <c r="BK335" s="190">
        <f>ROUND(I335*H335,2)</f>
        <v>0</v>
      </c>
      <c r="BL335" s="17" t="s">
        <v>159</v>
      </c>
      <c r="BM335" s="189" t="s">
        <v>543</v>
      </c>
    </row>
    <row r="336" spans="1:65" s="2" customFormat="1" ht="11.25">
      <c r="A336" s="34"/>
      <c r="B336" s="35"/>
      <c r="C336" s="36"/>
      <c r="D336" s="191" t="s">
        <v>161</v>
      </c>
      <c r="E336" s="36"/>
      <c r="F336" s="192" t="s">
        <v>542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161</v>
      </c>
      <c r="AU336" s="17" t="s">
        <v>80</v>
      </c>
    </row>
    <row r="337" spans="1:65" s="13" customFormat="1" ht="11.25">
      <c r="B337" s="198"/>
      <c r="C337" s="199"/>
      <c r="D337" s="191" t="s">
        <v>165</v>
      </c>
      <c r="E337" s="200" t="s">
        <v>19</v>
      </c>
      <c r="F337" s="201" t="s">
        <v>522</v>
      </c>
      <c r="G337" s="199"/>
      <c r="H337" s="202">
        <v>1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165</v>
      </c>
      <c r="AU337" s="208" t="s">
        <v>80</v>
      </c>
      <c r="AV337" s="13" t="s">
        <v>80</v>
      </c>
      <c r="AW337" s="13" t="s">
        <v>33</v>
      </c>
      <c r="AX337" s="13" t="s">
        <v>78</v>
      </c>
      <c r="AY337" s="208" t="s">
        <v>152</v>
      </c>
    </row>
    <row r="338" spans="1:65" s="2" customFormat="1" ht="16.5" customHeight="1">
      <c r="A338" s="34"/>
      <c r="B338" s="35"/>
      <c r="C338" s="209" t="s">
        <v>544</v>
      </c>
      <c r="D338" s="209" t="s">
        <v>346</v>
      </c>
      <c r="E338" s="210" t="s">
        <v>545</v>
      </c>
      <c r="F338" s="211" t="s">
        <v>546</v>
      </c>
      <c r="G338" s="212" t="s">
        <v>474</v>
      </c>
      <c r="H338" s="213">
        <v>1</v>
      </c>
      <c r="I338" s="214"/>
      <c r="J338" s="215">
        <f>ROUND(I338*H338,2)</f>
        <v>0</v>
      </c>
      <c r="K338" s="211" t="s">
        <v>158</v>
      </c>
      <c r="L338" s="216"/>
      <c r="M338" s="217" t="s">
        <v>19</v>
      </c>
      <c r="N338" s="218" t="s">
        <v>43</v>
      </c>
      <c r="O338" s="64"/>
      <c r="P338" s="187">
        <f>O338*H338</f>
        <v>0</v>
      </c>
      <c r="Q338" s="187">
        <v>2.8000000000000001E-2</v>
      </c>
      <c r="R338" s="187">
        <f>Q338*H338</f>
        <v>2.8000000000000001E-2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213</v>
      </c>
      <c r="AT338" s="189" t="s">
        <v>346</v>
      </c>
      <c r="AU338" s="189" t="s">
        <v>80</v>
      </c>
      <c r="AY338" s="17" t="s">
        <v>152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7" t="s">
        <v>80</v>
      </c>
      <c r="BK338" s="190">
        <f>ROUND(I338*H338,2)</f>
        <v>0</v>
      </c>
      <c r="BL338" s="17" t="s">
        <v>159</v>
      </c>
      <c r="BM338" s="189" t="s">
        <v>547</v>
      </c>
    </row>
    <row r="339" spans="1:65" s="2" customFormat="1" ht="11.25">
      <c r="A339" s="34"/>
      <c r="B339" s="35"/>
      <c r="C339" s="36"/>
      <c r="D339" s="191" t="s">
        <v>161</v>
      </c>
      <c r="E339" s="36"/>
      <c r="F339" s="192" t="s">
        <v>546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161</v>
      </c>
      <c r="AU339" s="17" t="s">
        <v>80</v>
      </c>
    </row>
    <row r="340" spans="1:65" s="13" customFormat="1" ht="11.25">
      <c r="B340" s="198"/>
      <c r="C340" s="199"/>
      <c r="D340" s="191" t="s">
        <v>165</v>
      </c>
      <c r="E340" s="200" t="s">
        <v>19</v>
      </c>
      <c r="F340" s="201" t="s">
        <v>527</v>
      </c>
      <c r="G340" s="199"/>
      <c r="H340" s="202">
        <v>1</v>
      </c>
      <c r="I340" s="203"/>
      <c r="J340" s="199"/>
      <c r="K340" s="199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165</v>
      </c>
      <c r="AU340" s="208" t="s">
        <v>80</v>
      </c>
      <c r="AV340" s="13" t="s">
        <v>80</v>
      </c>
      <c r="AW340" s="13" t="s">
        <v>33</v>
      </c>
      <c r="AX340" s="13" t="s">
        <v>78</v>
      </c>
      <c r="AY340" s="208" t="s">
        <v>152</v>
      </c>
    </row>
    <row r="341" spans="1:65" s="2" customFormat="1" ht="16.5" customHeight="1">
      <c r="A341" s="34"/>
      <c r="B341" s="35"/>
      <c r="C341" s="209" t="s">
        <v>548</v>
      </c>
      <c r="D341" s="209" t="s">
        <v>346</v>
      </c>
      <c r="E341" s="210" t="s">
        <v>549</v>
      </c>
      <c r="F341" s="211" t="s">
        <v>550</v>
      </c>
      <c r="G341" s="212" t="s">
        <v>474</v>
      </c>
      <c r="H341" s="213">
        <v>1</v>
      </c>
      <c r="I341" s="214"/>
      <c r="J341" s="215">
        <f>ROUND(I341*H341,2)</f>
        <v>0</v>
      </c>
      <c r="K341" s="211" t="s">
        <v>158</v>
      </c>
      <c r="L341" s="216"/>
      <c r="M341" s="217" t="s">
        <v>19</v>
      </c>
      <c r="N341" s="218" t="s">
        <v>43</v>
      </c>
      <c r="O341" s="64"/>
      <c r="P341" s="187">
        <f>O341*H341</f>
        <v>0</v>
      </c>
      <c r="Q341" s="187">
        <v>0.44900000000000001</v>
      </c>
      <c r="R341" s="187">
        <f>Q341*H341</f>
        <v>0.44900000000000001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213</v>
      </c>
      <c r="AT341" s="189" t="s">
        <v>346</v>
      </c>
      <c r="AU341" s="189" t="s">
        <v>80</v>
      </c>
      <c r="AY341" s="17" t="s">
        <v>152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7" t="s">
        <v>80</v>
      </c>
      <c r="BK341" s="190">
        <f>ROUND(I341*H341,2)</f>
        <v>0</v>
      </c>
      <c r="BL341" s="17" t="s">
        <v>159</v>
      </c>
      <c r="BM341" s="189" t="s">
        <v>551</v>
      </c>
    </row>
    <row r="342" spans="1:65" s="2" customFormat="1" ht="11.25">
      <c r="A342" s="34"/>
      <c r="B342" s="35"/>
      <c r="C342" s="36"/>
      <c r="D342" s="191" t="s">
        <v>161</v>
      </c>
      <c r="E342" s="36"/>
      <c r="F342" s="192" t="s">
        <v>550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161</v>
      </c>
      <c r="AU342" s="17" t="s">
        <v>80</v>
      </c>
    </row>
    <row r="343" spans="1:65" s="13" customFormat="1" ht="11.25">
      <c r="B343" s="198"/>
      <c r="C343" s="199"/>
      <c r="D343" s="191" t="s">
        <v>165</v>
      </c>
      <c r="E343" s="200" t="s">
        <v>19</v>
      </c>
      <c r="F343" s="201" t="s">
        <v>527</v>
      </c>
      <c r="G343" s="199"/>
      <c r="H343" s="202">
        <v>1</v>
      </c>
      <c r="I343" s="203"/>
      <c r="J343" s="199"/>
      <c r="K343" s="199"/>
      <c r="L343" s="204"/>
      <c r="M343" s="205"/>
      <c r="N343" s="206"/>
      <c r="O343" s="206"/>
      <c r="P343" s="206"/>
      <c r="Q343" s="206"/>
      <c r="R343" s="206"/>
      <c r="S343" s="206"/>
      <c r="T343" s="207"/>
      <c r="AT343" s="208" t="s">
        <v>165</v>
      </c>
      <c r="AU343" s="208" t="s">
        <v>80</v>
      </c>
      <c r="AV343" s="13" t="s">
        <v>80</v>
      </c>
      <c r="AW343" s="13" t="s">
        <v>33</v>
      </c>
      <c r="AX343" s="13" t="s">
        <v>78</v>
      </c>
      <c r="AY343" s="208" t="s">
        <v>152</v>
      </c>
    </row>
    <row r="344" spans="1:65" s="2" customFormat="1" ht="16.5" customHeight="1">
      <c r="A344" s="34"/>
      <c r="B344" s="35"/>
      <c r="C344" s="209" t="s">
        <v>552</v>
      </c>
      <c r="D344" s="209" t="s">
        <v>346</v>
      </c>
      <c r="E344" s="210" t="s">
        <v>553</v>
      </c>
      <c r="F344" s="211" t="s">
        <v>554</v>
      </c>
      <c r="G344" s="212" t="s">
        <v>474</v>
      </c>
      <c r="H344" s="213">
        <v>5</v>
      </c>
      <c r="I344" s="214"/>
      <c r="J344" s="215">
        <f>ROUND(I344*H344,2)</f>
        <v>0</v>
      </c>
      <c r="K344" s="211" t="s">
        <v>158</v>
      </c>
      <c r="L344" s="216"/>
      <c r="M344" s="217" t="s">
        <v>19</v>
      </c>
      <c r="N344" s="218" t="s">
        <v>43</v>
      </c>
      <c r="O344" s="64"/>
      <c r="P344" s="187">
        <f>O344*H344</f>
        <v>0</v>
      </c>
      <c r="Q344" s="187">
        <v>2E-3</v>
      </c>
      <c r="R344" s="187">
        <f>Q344*H344</f>
        <v>0.01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213</v>
      </c>
      <c r="AT344" s="189" t="s">
        <v>346</v>
      </c>
      <c r="AU344" s="189" t="s">
        <v>80</v>
      </c>
      <c r="AY344" s="17" t="s">
        <v>152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7" t="s">
        <v>80</v>
      </c>
      <c r="BK344" s="190">
        <f>ROUND(I344*H344,2)</f>
        <v>0</v>
      </c>
      <c r="BL344" s="17" t="s">
        <v>159</v>
      </c>
      <c r="BM344" s="189" t="s">
        <v>555</v>
      </c>
    </row>
    <row r="345" spans="1:65" s="2" customFormat="1" ht="11.25">
      <c r="A345" s="34"/>
      <c r="B345" s="35"/>
      <c r="C345" s="36"/>
      <c r="D345" s="191" t="s">
        <v>161</v>
      </c>
      <c r="E345" s="36"/>
      <c r="F345" s="192" t="s">
        <v>554</v>
      </c>
      <c r="G345" s="36"/>
      <c r="H345" s="36"/>
      <c r="I345" s="193"/>
      <c r="J345" s="36"/>
      <c r="K345" s="36"/>
      <c r="L345" s="39"/>
      <c r="M345" s="194"/>
      <c r="N345" s="195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161</v>
      </c>
      <c r="AU345" s="17" t="s">
        <v>80</v>
      </c>
    </row>
    <row r="346" spans="1:65" s="13" customFormat="1" ht="11.25">
      <c r="B346" s="198"/>
      <c r="C346" s="199"/>
      <c r="D346" s="191" t="s">
        <v>165</v>
      </c>
      <c r="E346" s="200" t="s">
        <v>19</v>
      </c>
      <c r="F346" s="201" t="s">
        <v>509</v>
      </c>
      <c r="G346" s="199"/>
      <c r="H346" s="202">
        <v>3</v>
      </c>
      <c r="I346" s="203"/>
      <c r="J346" s="199"/>
      <c r="K346" s="199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165</v>
      </c>
      <c r="AU346" s="208" t="s">
        <v>80</v>
      </c>
      <c r="AV346" s="13" t="s">
        <v>80</v>
      </c>
      <c r="AW346" s="13" t="s">
        <v>33</v>
      </c>
      <c r="AX346" s="13" t="s">
        <v>71</v>
      </c>
      <c r="AY346" s="208" t="s">
        <v>152</v>
      </c>
    </row>
    <row r="347" spans="1:65" s="13" customFormat="1" ht="11.25">
      <c r="B347" s="198"/>
      <c r="C347" s="199"/>
      <c r="D347" s="191" t="s">
        <v>165</v>
      </c>
      <c r="E347" s="200" t="s">
        <v>19</v>
      </c>
      <c r="F347" s="201" t="s">
        <v>556</v>
      </c>
      <c r="G347" s="199"/>
      <c r="H347" s="202">
        <v>2</v>
      </c>
      <c r="I347" s="203"/>
      <c r="J347" s="199"/>
      <c r="K347" s="199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165</v>
      </c>
      <c r="AU347" s="208" t="s">
        <v>80</v>
      </c>
      <c r="AV347" s="13" t="s">
        <v>80</v>
      </c>
      <c r="AW347" s="13" t="s">
        <v>33</v>
      </c>
      <c r="AX347" s="13" t="s">
        <v>71</v>
      </c>
      <c r="AY347" s="208" t="s">
        <v>152</v>
      </c>
    </row>
    <row r="348" spans="1:65" s="2" customFormat="1" ht="16.5" customHeight="1">
      <c r="A348" s="34"/>
      <c r="B348" s="35"/>
      <c r="C348" s="178" t="s">
        <v>557</v>
      </c>
      <c r="D348" s="178" t="s">
        <v>154</v>
      </c>
      <c r="E348" s="179" t="s">
        <v>558</v>
      </c>
      <c r="F348" s="180" t="s">
        <v>559</v>
      </c>
      <c r="G348" s="181" t="s">
        <v>192</v>
      </c>
      <c r="H348" s="182">
        <v>0.2</v>
      </c>
      <c r="I348" s="183"/>
      <c r="J348" s="184">
        <f>ROUND(I348*H348,2)</f>
        <v>0</v>
      </c>
      <c r="K348" s="180" t="s">
        <v>158</v>
      </c>
      <c r="L348" s="39"/>
      <c r="M348" s="185" t="s">
        <v>19</v>
      </c>
      <c r="N348" s="186" t="s">
        <v>43</v>
      </c>
      <c r="O348" s="64"/>
      <c r="P348" s="187">
        <f>O348*H348</f>
        <v>0</v>
      </c>
      <c r="Q348" s="187">
        <v>2.45329</v>
      </c>
      <c r="R348" s="187">
        <f>Q348*H348</f>
        <v>0.49065800000000004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159</v>
      </c>
      <c r="AT348" s="189" t="s">
        <v>154</v>
      </c>
      <c r="AU348" s="189" t="s">
        <v>80</v>
      </c>
      <c r="AY348" s="17" t="s">
        <v>152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80</v>
      </c>
      <c r="BK348" s="190">
        <f>ROUND(I348*H348,2)</f>
        <v>0</v>
      </c>
      <c r="BL348" s="17" t="s">
        <v>159</v>
      </c>
      <c r="BM348" s="189" t="s">
        <v>560</v>
      </c>
    </row>
    <row r="349" spans="1:65" s="2" customFormat="1" ht="11.25">
      <c r="A349" s="34"/>
      <c r="B349" s="35"/>
      <c r="C349" s="36"/>
      <c r="D349" s="191" t="s">
        <v>161</v>
      </c>
      <c r="E349" s="36"/>
      <c r="F349" s="192" t="s">
        <v>561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161</v>
      </c>
      <c r="AU349" s="17" t="s">
        <v>80</v>
      </c>
    </row>
    <row r="350" spans="1:65" s="2" customFormat="1" ht="11.25">
      <c r="A350" s="34"/>
      <c r="B350" s="35"/>
      <c r="C350" s="36"/>
      <c r="D350" s="196" t="s">
        <v>163</v>
      </c>
      <c r="E350" s="36"/>
      <c r="F350" s="197" t="s">
        <v>562</v>
      </c>
      <c r="G350" s="36"/>
      <c r="H350" s="36"/>
      <c r="I350" s="193"/>
      <c r="J350" s="36"/>
      <c r="K350" s="36"/>
      <c r="L350" s="39"/>
      <c r="M350" s="194"/>
      <c r="N350" s="195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163</v>
      </c>
      <c r="AU350" s="17" t="s">
        <v>80</v>
      </c>
    </row>
    <row r="351" spans="1:65" s="13" customFormat="1" ht="11.25">
      <c r="B351" s="198"/>
      <c r="C351" s="199"/>
      <c r="D351" s="191" t="s">
        <v>165</v>
      </c>
      <c r="E351" s="200" t="s">
        <v>19</v>
      </c>
      <c r="F351" s="201" t="s">
        <v>563</v>
      </c>
      <c r="G351" s="199"/>
      <c r="H351" s="202">
        <v>0.1</v>
      </c>
      <c r="I351" s="203"/>
      <c r="J351" s="199"/>
      <c r="K351" s="199"/>
      <c r="L351" s="204"/>
      <c r="M351" s="205"/>
      <c r="N351" s="206"/>
      <c r="O351" s="206"/>
      <c r="P351" s="206"/>
      <c r="Q351" s="206"/>
      <c r="R351" s="206"/>
      <c r="S351" s="206"/>
      <c r="T351" s="207"/>
      <c r="AT351" s="208" t="s">
        <v>165</v>
      </c>
      <c r="AU351" s="208" t="s">
        <v>80</v>
      </c>
      <c r="AV351" s="13" t="s">
        <v>80</v>
      </c>
      <c r="AW351" s="13" t="s">
        <v>33</v>
      </c>
      <c r="AX351" s="13" t="s">
        <v>71</v>
      </c>
      <c r="AY351" s="208" t="s">
        <v>152</v>
      </c>
    </row>
    <row r="352" spans="1:65" s="13" customFormat="1" ht="11.25">
      <c r="B352" s="198"/>
      <c r="C352" s="199"/>
      <c r="D352" s="191" t="s">
        <v>165</v>
      </c>
      <c r="E352" s="200" t="s">
        <v>19</v>
      </c>
      <c r="F352" s="201" t="s">
        <v>564</v>
      </c>
      <c r="G352" s="199"/>
      <c r="H352" s="202">
        <v>0.1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165</v>
      </c>
      <c r="AU352" s="208" t="s">
        <v>80</v>
      </c>
      <c r="AV352" s="13" t="s">
        <v>80</v>
      </c>
      <c r="AW352" s="13" t="s">
        <v>33</v>
      </c>
      <c r="AX352" s="13" t="s">
        <v>71</v>
      </c>
      <c r="AY352" s="208" t="s">
        <v>152</v>
      </c>
    </row>
    <row r="353" spans="1:65" s="2" customFormat="1" ht="16.5" customHeight="1">
      <c r="A353" s="34"/>
      <c r="B353" s="35"/>
      <c r="C353" s="178" t="s">
        <v>565</v>
      </c>
      <c r="D353" s="178" t="s">
        <v>154</v>
      </c>
      <c r="E353" s="179" t="s">
        <v>566</v>
      </c>
      <c r="F353" s="180" t="s">
        <v>567</v>
      </c>
      <c r="G353" s="181" t="s">
        <v>474</v>
      </c>
      <c r="H353" s="182">
        <v>2</v>
      </c>
      <c r="I353" s="183"/>
      <c r="J353" s="184">
        <f>ROUND(I353*H353,2)</f>
        <v>0</v>
      </c>
      <c r="K353" s="180" t="s">
        <v>158</v>
      </c>
      <c r="L353" s="39"/>
      <c r="M353" s="185" t="s">
        <v>19</v>
      </c>
      <c r="N353" s="186" t="s">
        <v>43</v>
      </c>
      <c r="O353" s="64"/>
      <c r="P353" s="187">
        <f>O353*H353</f>
        <v>0</v>
      </c>
      <c r="Q353" s="187">
        <v>0.21734000000000001</v>
      </c>
      <c r="R353" s="187">
        <f>Q353*H353</f>
        <v>0.43468000000000001</v>
      </c>
      <c r="S353" s="187">
        <v>0</v>
      </c>
      <c r="T353" s="18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159</v>
      </c>
      <c r="AT353" s="189" t="s">
        <v>154</v>
      </c>
      <c r="AU353" s="189" t="s">
        <v>80</v>
      </c>
      <c r="AY353" s="17" t="s">
        <v>152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7" t="s">
        <v>80</v>
      </c>
      <c r="BK353" s="190">
        <f>ROUND(I353*H353,2)</f>
        <v>0</v>
      </c>
      <c r="BL353" s="17" t="s">
        <v>159</v>
      </c>
      <c r="BM353" s="189" t="s">
        <v>568</v>
      </c>
    </row>
    <row r="354" spans="1:65" s="2" customFormat="1" ht="11.25">
      <c r="A354" s="34"/>
      <c r="B354" s="35"/>
      <c r="C354" s="36"/>
      <c r="D354" s="191" t="s">
        <v>161</v>
      </c>
      <c r="E354" s="36"/>
      <c r="F354" s="192" t="s">
        <v>569</v>
      </c>
      <c r="G354" s="36"/>
      <c r="H354" s="36"/>
      <c r="I354" s="193"/>
      <c r="J354" s="36"/>
      <c r="K354" s="36"/>
      <c r="L354" s="39"/>
      <c r="M354" s="194"/>
      <c r="N354" s="195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161</v>
      </c>
      <c r="AU354" s="17" t="s">
        <v>80</v>
      </c>
    </row>
    <row r="355" spans="1:65" s="2" customFormat="1" ht="11.25">
      <c r="A355" s="34"/>
      <c r="B355" s="35"/>
      <c r="C355" s="36"/>
      <c r="D355" s="196" t="s">
        <v>163</v>
      </c>
      <c r="E355" s="36"/>
      <c r="F355" s="197" t="s">
        <v>570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163</v>
      </c>
      <c r="AU355" s="17" t="s">
        <v>80</v>
      </c>
    </row>
    <row r="356" spans="1:65" s="13" customFormat="1" ht="11.25">
      <c r="B356" s="198"/>
      <c r="C356" s="199"/>
      <c r="D356" s="191" t="s">
        <v>165</v>
      </c>
      <c r="E356" s="200" t="s">
        <v>19</v>
      </c>
      <c r="F356" s="201" t="s">
        <v>571</v>
      </c>
      <c r="G356" s="199"/>
      <c r="H356" s="202">
        <v>2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165</v>
      </c>
      <c r="AU356" s="208" t="s">
        <v>80</v>
      </c>
      <c r="AV356" s="13" t="s">
        <v>80</v>
      </c>
      <c r="AW356" s="13" t="s">
        <v>33</v>
      </c>
      <c r="AX356" s="13" t="s">
        <v>78</v>
      </c>
      <c r="AY356" s="208" t="s">
        <v>152</v>
      </c>
    </row>
    <row r="357" spans="1:65" s="2" customFormat="1" ht="16.5" customHeight="1">
      <c r="A357" s="34"/>
      <c r="B357" s="35"/>
      <c r="C357" s="209" t="s">
        <v>572</v>
      </c>
      <c r="D357" s="209" t="s">
        <v>346</v>
      </c>
      <c r="E357" s="210" t="s">
        <v>573</v>
      </c>
      <c r="F357" s="211" t="s">
        <v>574</v>
      </c>
      <c r="G357" s="212" t="s">
        <v>474</v>
      </c>
      <c r="H357" s="213">
        <v>2</v>
      </c>
      <c r="I357" s="214"/>
      <c r="J357" s="215">
        <f>ROUND(I357*H357,2)</f>
        <v>0</v>
      </c>
      <c r="K357" s="211" t="s">
        <v>158</v>
      </c>
      <c r="L357" s="216"/>
      <c r="M357" s="217" t="s">
        <v>19</v>
      </c>
      <c r="N357" s="218" t="s">
        <v>43</v>
      </c>
      <c r="O357" s="64"/>
      <c r="P357" s="187">
        <f>O357*H357</f>
        <v>0</v>
      </c>
      <c r="Q357" s="187">
        <v>0.08</v>
      </c>
      <c r="R357" s="187">
        <f>Q357*H357</f>
        <v>0.16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213</v>
      </c>
      <c r="AT357" s="189" t="s">
        <v>346</v>
      </c>
      <c r="AU357" s="189" t="s">
        <v>80</v>
      </c>
      <c r="AY357" s="17" t="s">
        <v>152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80</v>
      </c>
      <c r="BK357" s="190">
        <f>ROUND(I357*H357,2)</f>
        <v>0</v>
      </c>
      <c r="BL357" s="17" t="s">
        <v>159</v>
      </c>
      <c r="BM357" s="189" t="s">
        <v>575</v>
      </c>
    </row>
    <row r="358" spans="1:65" s="2" customFormat="1" ht="11.25">
      <c r="A358" s="34"/>
      <c r="B358" s="35"/>
      <c r="C358" s="36"/>
      <c r="D358" s="191" t="s">
        <v>161</v>
      </c>
      <c r="E358" s="36"/>
      <c r="F358" s="192" t="s">
        <v>574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161</v>
      </c>
      <c r="AU358" s="17" t="s">
        <v>80</v>
      </c>
    </row>
    <row r="359" spans="1:65" s="2" customFormat="1" ht="16.5" customHeight="1">
      <c r="A359" s="34"/>
      <c r="B359" s="35"/>
      <c r="C359" s="178" t="s">
        <v>576</v>
      </c>
      <c r="D359" s="178" t="s">
        <v>154</v>
      </c>
      <c r="E359" s="179" t="s">
        <v>577</v>
      </c>
      <c r="F359" s="180" t="s">
        <v>578</v>
      </c>
      <c r="G359" s="181" t="s">
        <v>157</v>
      </c>
      <c r="H359" s="182">
        <v>6</v>
      </c>
      <c r="I359" s="183"/>
      <c r="J359" s="184">
        <f>ROUND(I359*H359,2)</f>
        <v>0</v>
      </c>
      <c r="K359" s="180" t="s">
        <v>19</v>
      </c>
      <c r="L359" s="39"/>
      <c r="M359" s="185" t="s">
        <v>19</v>
      </c>
      <c r="N359" s="186" t="s">
        <v>43</v>
      </c>
      <c r="O359" s="64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159</v>
      </c>
      <c r="AT359" s="189" t="s">
        <v>154</v>
      </c>
      <c r="AU359" s="189" t="s">
        <v>80</v>
      </c>
      <c r="AY359" s="17" t="s">
        <v>152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7" t="s">
        <v>80</v>
      </c>
      <c r="BK359" s="190">
        <f>ROUND(I359*H359,2)</f>
        <v>0</v>
      </c>
      <c r="BL359" s="17" t="s">
        <v>159</v>
      </c>
      <c r="BM359" s="189" t="s">
        <v>579</v>
      </c>
    </row>
    <row r="360" spans="1:65" s="2" customFormat="1" ht="11.25">
      <c r="A360" s="34"/>
      <c r="B360" s="35"/>
      <c r="C360" s="36"/>
      <c r="D360" s="191" t="s">
        <v>161</v>
      </c>
      <c r="E360" s="36"/>
      <c r="F360" s="192" t="s">
        <v>578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161</v>
      </c>
      <c r="AU360" s="17" t="s">
        <v>80</v>
      </c>
    </row>
    <row r="361" spans="1:65" s="13" customFormat="1" ht="11.25">
      <c r="B361" s="198"/>
      <c r="C361" s="199"/>
      <c r="D361" s="191" t="s">
        <v>165</v>
      </c>
      <c r="E361" s="200" t="s">
        <v>19</v>
      </c>
      <c r="F361" s="201" t="s">
        <v>166</v>
      </c>
      <c r="G361" s="199"/>
      <c r="H361" s="202">
        <v>3</v>
      </c>
      <c r="I361" s="203"/>
      <c r="J361" s="199"/>
      <c r="K361" s="199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165</v>
      </c>
      <c r="AU361" s="208" t="s">
        <v>80</v>
      </c>
      <c r="AV361" s="13" t="s">
        <v>80</v>
      </c>
      <c r="AW361" s="13" t="s">
        <v>33</v>
      </c>
      <c r="AX361" s="13" t="s">
        <v>71</v>
      </c>
      <c r="AY361" s="208" t="s">
        <v>152</v>
      </c>
    </row>
    <row r="362" spans="1:65" s="13" customFormat="1" ht="11.25">
      <c r="B362" s="198"/>
      <c r="C362" s="199"/>
      <c r="D362" s="191" t="s">
        <v>165</v>
      </c>
      <c r="E362" s="200" t="s">
        <v>19</v>
      </c>
      <c r="F362" s="201" t="s">
        <v>180</v>
      </c>
      <c r="G362" s="199"/>
      <c r="H362" s="202">
        <v>3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165</v>
      </c>
      <c r="AU362" s="208" t="s">
        <v>80</v>
      </c>
      <c r="AV362" s="13" t="s">
        <v>80</v>
      </c>
      <c r="AW362" s="13" t="s">
        <v>33</v>
      </c>
      <c r="AX362" s="13" t="s">
        <v>71</v>
      </c>
      <c r="AY362" s="208" t="s">
        <v>152</v>
      </c>
    </row>
    <row r="363" spans="1:65" s="2" customFormat="1" ht="16.5" customHeight="1">
      <c r="A363" s="34"/>
      <c r="B363" s="35"/>
      <c r="C363" s="178" t="s">
        <v>580</v>
      </c>
      <c r="D363" s="178" t="s">
        <v>154</v>
      </c>
      <c r="E363" s="179" t="s">
        <v>581</v>
      </c>
      <c r="F363" s="180" t="s">
        <v>582</v>
      </c>
      <c r="G363" s="181" t="s">
        <v>157</v>
      </c>
      <c r="H363" s="182">
        <v>3</v>
      </c>
      <c r="I363" s="183"/>
      <c r="J363" s="184">
        <f>ROUND(I363*H363,2)</f>
        <v>0</v>
      </c>
      <c r="K363" s="180" t="s">
        <v>19</v>
      </c>
      <c r="L363" s="39"/>
      <c r="M363" s="185" t="s">
        <v>19</v>
      </c>
      <c r="N363" s="186" t="s">
        <v>43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159</v>
      </c>
      <c r="AT363" s="189" t="s">
        <v>154</v>
      </c>
      <c r="AU363" s="189" t="s">
        <v>80</v>
      </c>
      <c r="AY363" s="17" t="s">
        <v>152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80</v>
      </c>
      <c r="BK363" s="190">
        <f>ROUND(I363*H363,2)</f>
        <v>0</v>
      </c>
      <c r="BL363" s="17" t="s">
        <v>159</v>
      </c>
      <c r="BM363" s="189" t="s">
        <v>583</v>
      </c>
    </row>
    <row r="364" spans="1:65" s="2" customFormat="1" ht="11.25">
      <c r="A364" s="34"/>
      <c r="B364" s="35"/>
      <c r="C364" s="36"/>
      <c r="D364" s="191" t="s">
        <v>161</v>
      </c>
      <c r="E364" s="36"/>
      <c r="F364" s="192" t="s">
        <v>582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161</v>
      </c>
      <c r="AU364" s="17" t="s">
        <v>80</v>
      </c>
    </row>
    <row r="365" spans="1:65" s="13" customFormat="1" ht="11.25">
      <c r="B365" s="198"/>
      <c r="C365" s="199"/>
      <c r="D365" s="191" t="s">
        <v>165</v>
      </c>
      <c r="E365" s="200" t="s">
        <v>19</v>
      </c>
      <c r="F365" s="201" t="s">
        <v>167</v>
      </c>
      <c r="G365" s="199"/>
      <c r="H365" s="202">
        <v>3</v>
      </c>
      <c r="I365" s="203"/>
      <c r="J365" s="199"/>
      <c r="K365" s="199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165</v>
      </c>
      <c r="AU365" s="208" t="s">
        <v>80</v>
      </c>
      <c r="AV365" s="13" t="s">
        <v>80</v>
      </c>
      <c r="AW365" s="13" t="s">
        <v>33</v>
      </c>
      <c r="AX365" s="13" t="s">
        <v>78</v>
      </c>
      <c r="AY365" s="208" t="s">
        <v>152</v>
      </c>
    </row>
    <row r="366" spans="1:65" s="12" customFormat="1" ht="22.9" customHeight="1">
      <c r="B366" s="162"/>
      <c r="C366" s="163"/>
      <c r="D366" s="164" t="s">
        <v>70</v>
      </c>
      <c r="E366" s="176" t="s">
        <v>221</v>
      </c>
      <c r="F366" s="176" t="s">
        <v>584</v>
      </c>
      <c r="G366" s="163"/>
      <c r="H366" s="163"/>
      <c r="I366" s="166"/>
      <c r="J366" s="177">
        <f>BK366</f>
        <v>0</v>
      </c>
      <c r="K366" s="163"/>
      <c r="L366" s="168"/>
      <c r="M366" s="169"/>
      <c r="N366" s="170"/>
      <c r="O366" s="170"/>
      <c r="P366" s="171">
        <f>SUM(P367:P378)</f>
        <v>0</v>
      </c>
      <c r="Q366" s="170"/>
      <c r="R366" s="171">
        <f>SUM(R367:R378)</f>
        <v>3.05052E-2</v>
      </c>
      <c r="S366" s="170"/>
      <c r="T366" s="172">
        <f>SUM(T367:T378)</f>
        <v>9.2999999999999999E-2</v>
      </c>
      <c r="AR366" s="173" t="s">
        <v>78</v>
      </c>
      <c r="AT366" s="174" t="s">
        <v>70</v>
      </c>
      <c r="AU366" s="174" t="s">
        <v>78</v>
      </c>
      <c r="AY366" s="173" t="s">
        <v>152</v>
      </c>
      <c r="BK366" s="175">
        <f>SUM(BK367:BK378)</f>
        <v>0</v>
      </c>
    </row>
    <row r="367" spans="1:65" s="2" customFormat="1" ht="16.5" customHeight="1">
      <c r="A367" s="34"/>
      <c r="B367" s="35"/>
      <c r="C367" s="178" t="s">
        <v>585</v>
      </c>
      <c r="D367" s="178" t="s">
        <v>154</v>
      </c>
      <c r="E367" s="179" t="s">
        <v>586</v>
      </c>
      <c r="F367" s="180" t="s">
        <v>587</v>
      </c>
      <c r="G367" s="181" t="s">
        <v>183</v>
      </c>
      <c r="H367" s="182">
        <v>0.66</v>
      </c>
      <c r="I367" s="183"/>
      <c r="J367" s="184">
        <f>ROUND(I367*H367,2)</f>
        <v>0</v>
      </c>
      <c r="K367" s="180" t="s">
        <v>158</v>
      </c>
      <c r="L367" s="39"/>
      <c r="M367" s="185" t="s">
        <v>19</v>
      </c>
      <c r="N367" s="186" t="s">
        <v>43</v>
      </c>
      <c r="O367" s="64"/>
      <c r="P367" s="187">
        <f>O367*H367</f>
        <v>0</v>
      </c>
      <c r="Q367" s="187">
        <v>4.6219999999999997E-2</v>
      </c>
      <c r="R367" s="187">
        <f>Q367*H367</f>
        <v>3.05052E-2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159</v>
      </c>
      <c r="AT367" s="189" t="s">
        <v>154</v>
      </c>
      <c r="AU367" s="189" t="s">
        <v>80</v>
      </c>
      <c r="AY367" s="17" t="s">
        <v>152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7" t="s">
        <v>80</v>
      </c>
      <c r="BK367" s="190">
        <f>ROUND(I367*H367,2)</f>
        <v>0</v>
      </c>
      <c r="BL367" s="17" t="s">
        <v>159</v>
      </c>
      <c r="BM367" s="189" t="s">
        <v>588</v>
      </c>
    </row>
    <row r="368" spans="1:65" s="2" customFormat="1" ht="19.5">
      <c r="A368" s="34"/>
      <c r="B368" s="35"/>
      <c r="C368" s="36"/>
      <c r="D368" s="191" t="s">
        <v>161</v>
      </c>
      <c r="E368" s="36"/>
      <c r="F368" s="192" t="s">
        <v>589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161</v>
      </c>
      <c r="AU368" s="17" t="s">
        <v>80</v>
      </c>
    </row>
    <row r="369" spans="1:65" s="2" customFormat="1" ht="11.25">
      <c r="A369" s="34"/>
      <c r="B369" s="35"/>
      <c r="C369" s="36"/>
      <c r="D369" s="196" t="s">
        <v>163</v>
      </c>
      <c r="E369" s="36"/>
      <c r="F369" s="197" t="s">
        <v>590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163</v>
      </c>
      <c r="AU369" s="17" t="s">
        <v>80</v>
      </c>
    </row>
    <row r="370" spans="1:65" s="13" customFormat="1" ht="11.25">
      <c r="B370" s="198"/>
      <c r="C370" s="199"/>
      <c r="D370" s="191" t="s">
        <v>165</v>
      </c>
      <c r="E370" s="200" t="s">
        <v>19</v>
      </c>
      <c r="F370" s="201" t="s">
        <v>591</v>
      </c>
      <c r="G370" s="199"/>
      <c r="H370" s="202">
        <v>0.66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165</v>
      </c>
      <c r="AU370" s="208" t="s">
        <v>80</v>
      </c>
      <c r="AV370" s="13" t="s">
        <v>80</v>
      </c>
      <c r="AW370" s="13" t="s">
        <v>33</v>
      </c>
      <c r="AX370" s="13" t="s">
        <v>78</v>
      </c>
      <c r="AY370" s="208" t="s">
        <v>152</v>
      </c>
    </row>
    <row r="371" spans="1:65" s="2" customFormat="1" ht="16.5" customHeight="1">
      <c r="A371" s="34"/>
      <c r="B371" s="35"/>
      <c r="C371" s="178" t="s">
        <v>592</v>
      </c>
      <c r="D371" s="178" t="s">
        <v>154</v>
      </c>
      <c r="E371" s="179" t="s">
        <v>593</v>
      </c>
      <c r="F371" s="180" t="s">
        <v>594</v>
      </c>
      <c r="G371" s="181" t="s">
        <v>474</v>
      </c>
      <c r="H371" s="182">
        <v>1</v>
      </c>
      <c r="I371" s="183"/>
      <c r="J371" s="184">
        <f>ROUND(I371*H371,2)</f>
        <v>0</v>
      </c>
      <c r="K371" s="180" t="s">
        <v>158</v>
      </c>
      <c r="L371" s="39"/>
      <c r="M371" s="185" t="s">
        <v>19</v>
      </c>
      <c r="N371" s="186" t="s">
        <v>43</v>
      </c>
      <c r="O371" s="64"/>
      <c r="P371" s="187">
        <f>O371*H371</f>
        <v>0</v>
      </c>
      <c r="Q371" s="187">
        <v>0</v>
      </c>
      <c r="R371" s="187">
        <f>Q371*H371</f>
        <v>0</v>
      </c>
      <c r="S371" s="187">
        <v>3.4000000000000002E-2</v>
      </c>
      <c r="T371" s="188">
        <f>S371*H371</f>
        <v>3.4000000000000002E-2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159</v>
      </c>
      <c r="AT371" s="189" t="s">
        <v>154</v>
      </c>
      <c r="AU371" s="189" t="s">
        <v>80</v>
      </c>
      <c r="AY371" s="17" t="s">
        <v>152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7" t="s">
        <v>80</v>
      </c>
      <c r="BK371" s="190">
        <f>ROUND(I371*H371,2)</f>
        <v>0</v>
      </c>
      <c r="BL371" s="17" t="s">
        <v>159</v>
      </c>
      <c r="BM371" s="189" t="s">
        <v>595</v>
      </c>
    </row>
    <row r="372" spans="1:65" s="2" customFormat="1" ht="19.5">
      <c r="A372" s="34"/>
      <c r="B372" s="35"/>
      <c r="C372" s="36"/>
      <c r="D372" s="191" t="s">
        <v>161</v>
      </c>
      <c r="E372" s="36"/>
      <c r="F372" s="192" t="s">
        <v>596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161</v>
      </c>
      <c r="AU372" s="17" t="s">
        <v>80</v>
      </c>
    </row>
    <row r="373" spans="1:65" s="2" customFormat="1" ht="11.25">
      <c r="A373" s="34"/>
      <c r="B373" s="35"/>
      <c r="C373" s="36"/>
      <c r="D373" s="196" t="s">
        <v>163</v>
      </c>
      <c r="E373" s="36"/>
      <c r="F373" s="197" t="s">
        <v>597</v>
      </c>
      <c r="G373" s="36"/>
      <c r="H373" s="36"/>
      <c r="I373" s="193"/>
      <c r="J373" s="36"/>
      <c r="K373" s="36"/>
      <c r="L373" s="39"/>
      <c r="M373" s="194"/>
      <c r="N373" s="195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163</v>
      </c>
      <c r="AU373" s="17" t="s">
        <v>80</v>
      </c>
    </row>
    <row r="374" spans="1:65" s="13" customFormat="1" ht="11.25">
      <c r="B374" s="198"/>
      <c r="C374" s="199"/>
      <c r="D374" s="191" t="s">
        <v>165</v>
      </c>
      <c r="E374" s="200" t="s">
        <v>19</v>
      </c>
      <c r="F374" s="201" t="s">
        <v>598</v>
      </c>
      <c r="G374" s="199"/>
      <c r="H374" s="202">
        <v>1</v>
      </c>
      <c r="I374" s="203"/>
      <c r="J374" s="199"/>
      <c r="K374" s="199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165</v>
      </c>
      <c r="AU374" s="208" t="s">
        <v>80</v>
      </c>
      <c r="AV374" s="13" t="s">
        <v>80</v>
      </c>
      <c r="AW374" s="13" t="s">
        <v>33</v>
      </c>
      <c r="AX374" s="13" t="s">
        <v>78</v>
      </c>
      <c r="AY374" s="208" t="s">
        <v>152</v>
      </c>
    </row>
    <row r="375" spans="1:65" s="2" customFormat="1" ht="16.5" customHeight="1">
      <c r="A375" s="34"/>
      <c r="B375" s="35"/>
      <c r="C375" s="178" t="s">
        <v>599</v>
      </c>
      <c r="D375" s="178" t="s">
        <v>154</v>
      </c>
      <c r="E375" s="179" t="s">
        <v>600</v>
      </c>
      <c r="F375" s="180" t="s">
        <v>601</v>
      </c>
      <c r="G375" s="181" t="s">
        <v>474</v>
      </c>
      <c r="H375" s="182">
        <v>1</v>
      </c>
      <c r="I375" s="183"/>
      <c r="J375" s="184">
        <f>ROUND(I375*H375,2)</f>
        <v>0</v>
      </c>
      <c r="K375" s="180" t="s">
        <v>158</v>
      </c>
      <c r="L375" s="39"/>
      <c r="M375" s="185" t="s">
        <v>19</v>
      </c>
      <c r="N375" s="186" t="s">
        <v>43</v>
      </c>
      <c r="O375" s="64"/>
      <c r="P375" s="187">
        <f>O375*H375</f>
        <v>0</v>
      </c>
      <c r="Q375" s="187">
        <v>0</v>
      </c>
      <c r="R375" s="187">
        <f>Q375*H375</f>
        <v>0</v>
      </c>
      <c r="S375" s="187">
        <v>5.8999999999999997E-2</v>
      </c>
      <c r="T375" s="188">
        <f>S375*H375</f>
        <v>5.8999999999999997E-2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159</v>
      </c>
      <c r="AT375" s="189" t="s">
        <v>154</v>
      </c>
      <c r="AU375" s="189" t="s">
        <v>80</v>
      </c>
      <c r="AY375" s="17" t="s">
        <v>152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80</v>
      </c>
      <c r="BK375" s="190">
        <f>ROUND(I375*H375,2)</f>
        <v>0</v>
      </c>
      <c r="BL375" s="17" t="s">
        <v>159</v>
      </c>
      <c r="BM375" s="189" t="s">
        <v>602</v>
      </c>
    </row>
    <row r="376" spans="1:65" s="2" customFormat="1" ht="19.5">
      <c r="A376" s="34"/>
      <c r="B376" s="35"/>
      <c r="C376" s="36"/>
      <c r="D376" s="191" t="s">
        <v>161</v>
      </c>
      <c r="E376" s="36"/>
      <c r="F376" s="192" t="s">
        <v>603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161</v>
      </c>
      <c r="AU376" s="17" t="s">
        <v>80</v>
      </c>
    </row>
    <row r="377" spans="1:65" s="2" customFormat="1" ht="11.25">
      <c r="A377" s="34"/>
      <c r="B377" s="35"/>
      <c r="C377" s="36"/>
      <c r="D377" s="196" t="s">
        <v>163</v>
      </c>
      <c r="E377" s="36"/>
      <c r="F377" s="197" t="s">
        <v>604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163</v>
      </c>
      <c r="AU377" s="17" t="s">
        <v>80</v>
      </c>
    </row>
    <row r="378" spans="1:65" s="13" customFormat="1" ht="11.25">
      <c r="B378" s="198"/>
      <c r="C378" s="199"/>
      <c r="D378" s="191" t="s">
        <v>165</v>
      </c>
      <c r="E378" s="200" t="s">
        <v>19</v>
      </c>
      <c r="F378" s="201" t="s">
        <v>605</v>
      </c>
      <c r="G378" s="199"/>
      <c r="H378" s="202">
        <v>1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165</v>
      </c>
      <c r="AU378" s="208" t="s">
        <v>80</v>
      </c>
      <c r="AV378" s="13" t="s">
        <v>80</v>
      </c>
      <c r="AW378" s="13" t="s">
        <v>33</v>
      </c>
      <c r="AX378" s="13" t="s">
        <v>78</v>
      </c>
      <c r="AY378" s="208" t="s">
        <v>152</v>
      </c>
    </row>
    <row r="379" spans="1:65" s="12" customFormat="1" ht="22.9" customHeight="1">
      <c r="B379" s="162"/>
      <c r="C379" s="163"/>
      <c r="D379" s="164" t="s">
        <v>70</v>
      </c>
      <c r="E379" s="176" t="s">
        <v>606</v>
      </c>
      <c r="F379" s="176" t="s">
        <v>607</v>
      </c>
      <c r="G379" s="163"/>
      <c r="H379" s="163"/>
      <c r="I379" s="166"/>
      <c r="J379" s="177">
        <f>BK379</f>
        <v>0</v>
      </c>
      <c r="K379" s="163"/>
      <c r="L379" s="168"/>
      <c r="M379" s="169"/>
      <c r="N379" s="170"/>
      <c r="O379" s="170"/>
      <c r="P379" s="171">
        <f>SUM(P380:P393)</f>
        <v>0</v>
      </c>
      <c r="Q379" s="170"/>
      <c r="R379" s="171">
        <f>SUM(R380:R393)</f>
        <v>0</v>
      </c>
      <c r="S379" s="170"/>
      <c r="T379" s="172">
        <f>SUM(T380:T393)</f>
        <v>0</v>
      </c>
      <c r="AR379" s="173" t="s">
        <v>78</v>
      </c>
      <c r="AT379" s="174" t="s">
        <v>70</v>
      </c>
      <c r="AU379" s="174" t="s">
        <v>78</v>
      </c>
      <c r="AY379" s="173" t="s">
        <v>152</v>
      </c>
      <c r="BK379" s="175">
        <f>SUM(BK380:BK393)</f>
        <v>0</v>
      </c>
    </row>
    <row r="380" spans="1:65" s="2" customFormat="1" ht="16.5" customHeight="1">
      <c r="A380" s="34"/>
      <c r="B380" s="35"/>
      <c r="C380" s="178" t="s">
        <v>608</v>
      </c>
      <c r="D380" s="178" t="s">
        <v>154</v>
      </c>
      <c r="E380" s="179" t="s">
        <v>609</v>
      </c>
      <c r="F380" s="180" t="s">
        <v>610</v>
      </c>
      <c r="G380" s="181" t="s">
        <v>308</v>
      </c>
      <c r="H380" s="182">
        <v>6.4930000000000003</v>
      </c>
      <c r="I380" s="183"/>
      <c r="J380" s="184">
        <f>ROUND(I380*H380,2)</f>
        <v>0</v>
      </c>
      <c r="K380" s="180" t="s">
        <v>158</v>
      </c>
      <c r="L380" s="39"/>
      <c r="M380" s="185" t="s">
        <v>19</v>
      </c>
      <c r="N380" s="186" t="s">
        <v>43</v>
      </c>
      <c r="O380" s="64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159</v>
      </c>
      <c r="AT380" s="189" t="s">
        <v>154</v>
      </c>
      <c r="AU380" s="189" t="s">
        <v>80</v>
      </c>
      <c r="AY380" s="17" t="s">
        <v>152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7" t="s">
        <v>80</v>
      </c>
      <c r="BK380" s="190">
        <f>ROUND(I380*H380,2)</f>
        <v>0</v>
      </c>
      <c r="BL380" s="17" t="s">
        <v>159</v>
      </c>
      <c r="BM380" s="189" t="s">
        <v>611</v>
      </c>
    </row>
    <row r="381" spans="1:65" s="2" customFormat="1" ht="11.25">
      <c r="A381" s="34"/>
      <c r="B381" s="35"/>
      <c r="C381" s="36"/>
      <c r="D381" s="191" t="s">
        <v>161</v>
      </c>
      <c r="E381" s="36"/>
      <c r="F381" s="192" t="s">
        <v>612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161</v>
      </c>
      <c r="AU381" s="17" t="s">
        <v>80</v>
      </c>
    </row>
    <row r="382" spans="1:65" s="2" customFormat="1" ht="11.25">
      <c r="A382" s="34"/>
      <c r="B382" s="35"/>
      <c r="C382" s="36"/>
      <c r="D382" s="196" t="s">
        <v>163</v>
      </c>
      <c r="E382" s="36"/>
      <c r="F382" s="197" t="s">
        <v>613</v>
      </c>
      <c r="G382" s="36"/>
      <c r="H382" s="36"/>
      <c r="I382" s="193"/>
      <c r="J382" s="36"/>
      <c r="K382" s="36"/>
      <c r="L382" s="39"/>
      <c r="M382" s="194"/>
      <c r="N382" s="195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163</v>
      </c>
      <c r="AU382" s="17" t="s">
        <v>80</v>
      </c>
    </row>
    <row r="383" spans="1:65" s="13" customFormat="1" ht="11.25">
      <c r="B383" s="198"/>
      <c r="C383" s="199"/>
      <c r="D383" s="191" t="s">
        <v>165</v>
      </c>
      <c r="E383" s="200" t="s">
        <v>19</v>
      </c>
      <c r="F383" s="201" t="s">
        <v>614</v>
      </c>
      <c r="G383" s="199"/>
      <c r="H383" s="202">
        <v>6.4</v>
      </c>
      <c r="I383" s="203"/>
      <c r="J383" s="199"/>
      <c r="K383" s="199"/>
      <c r="L383" s="204"/>
      <c r="M383" s="205"/>
      <c r="N383" s="206"/>
      <c r="O383" s="206"/>
      <c r="P383" s="206"/>
      <c r="Q383" s="206"/>
      <c r="R383" s="206"/>
      <c r="S383" s="206"/>
      <c r="T383" s="207"/>
      <c r="AT383" s="208" t="s">
        <v>165</v>
      </c>
      <c r="AU383" s="208" t="s">
        <v>80</v>
      </c>
      <c r="AV383" s="13" t="s">
        <v>80</v>
      </c>
      <c r="AW383" s="13" t="s">
        <v>33</v>
      </c>
      <c r="AX383" s="13" t="s">
        <v>71</v>
      </c>
      <c r="AY383" s="208" t="s">
        <v>152</v>
      </c>
    </row>
    <row r="384" spans="1:65" s="13" customFormat="1" ht="11.25">
      <c r="B384" s="198"/>
      <c r="C384" s="199"/>
      <c r="D384" s="191" t="s">
        <v>165</v>
      </c>
      <c r="E384" s="200" t="s">
        <v>19</v>
      </c>
      <c r="F384" s="201" t="s">
        <v>615</v>
      </c>
      <c r="G384" s="199"/>
      <c r="H384" s="202">
        <v>9.2999999999999999E-2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165</v>
      </c>
      <c r="AU384" s="208" t="s">
        <v>80</v>
      </c>
      <c r="AV384" s="13" t="s">
        <v>80</v>
      </c>
      <c r="AW384" s="13" t="s">
        <v>33</v>
      </c>
      <c r="AX384" s="13" t="s">
        <v>71</v>
      </c>
      <c r="AY384" s="208" t="s">
        <v>152</v>
      </c>
    </row>
    <row r="385" spans="1:65" s="2" customFormat="1" ht="16.5" customHeight="1">
      <c r="A385" s="34"/>
      <c r="B385" s="35"/>
      <c r="C385" s="178" t="s">
        <v>616</v>
      </c>
      <c r="D385" s="178" t="s">
        <v>154</v>
      </c>
      <c r="E385" s="179" t="s">
        <v>617</v>
      </c>
      <c r="F385" s="180" t="s">
        <v>618</v>
      </c>
      <c r="G385" s="181" t="s">
        <v>308</v>
      </c>
      <c r="H385" s="182">
        <v>38.957999999999998</v>
      </c>
      <c r="I385" s="183"/>
      <c r="J385" s="184">
        <f>ROUND(I385*H385,2)</f>
        <v>0</v>
      </c>
      <c r="K385" s="180" t="s">
        <v>158</v>
      </c>
      <c r="L385" s="39"/>
      <c r="M385" s="185" t="s">
        <v>19</v>
      </c>
      <c r="N385" s="186" t="s">
        <v>43</v>
      </c>
      <c r="O385" s="64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159</v>
      </c>
      <c r="AT385" s="189" t="s">
        <v>154</v>
      </c>
      <c r="AU385" s="189" t="s">
        <v>80</v>
      </c>
      <c r="AY385" s="17" t="s">
        <v>152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80</v>
      </c>
      <c r="BK385" s="190">
        <f>ROUND(I385*H385,2)</f>
        <v>0</v>
      </c>
      <c r="BL385" s="17" t="s">
        <v>159</v>
      </c>
      <c r="BM385" s="189" t="s">
        <v>619</v>
      </c>
    </row>
    <row r="386" spans="1:65" s="2" customFormat="1" ht="19.5">
      <c r="A386" s="34"/>
      <c r="B386" s="35"/>
      <c r="C386" s="36"/>
      <c r="D386" s="191" t="s">
        <v>161</v>
      </c>
      <c r="E386" s="36"/>
      <c r="F386" s="192" t="s">
        <v>620</v>
      </c>
      <c r="G386" s="36"/>
      <c r="H386" s="36"/>
      <c r="I386" s="193"/>
      <c r="J386" s="36"/>
      <c r="K386" s="36"/>
      <c r="L386" s="39"/>
      <c r="M386" s="194"/>
      <c r="N386" s="195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161</v>
      </c>
      <c r="AU386" s="17" t="s">
        <v>80</v>
      </c>
    </row>
    <row r="387" spans="1:65" s="2" customFormat="1" ht="11.25">
      <c r="A387" s="34"/>
      <c r="B387" s="35"/>
      <c r="C387" s="36"/>
      <c r="D387" s="196" t="s">
        <v>163</v>
      </c>
      <c r="E387" s="36"/>
      <c r="F387" s="197" t="s">
        <v>621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163</v>
      </c>
      <c r="AU387" s="17" t="s">
        <v>80</v>
      </c>
    </row>
    <row r="388" spans="1:65" s="13" customFormat="1" ht="11.25">
      <c r="B388" s="198"/>
      <c r="C388" s="199"/>
      <c r="D388" s="191" t="s">
        <v>165</v>
      </c>
      <c r="E388" s="200" t="s">
        <v>19</v>
      </c>
      <c r="F388" s="201" t="s">
        <v>622</v>
      </c>
      <c r="G388" s="199"/>
      <c r="H388" s="202">
        <v>38.957999999999998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165</v>
      </c>
      <c r="AU388" s="208" t="s">
        <v>80</v>
      </c>
      <c r="AV388" s="13" t="s">
        <v>80</v>
      </c>
      <c r="AW388" s="13" t="s">
        <v>33</v>
      </c>
      <c r="AX388" s="13" t="s">
        <v>78</v>
      </c>
      <c r="AY388" s="208" t="s">
        <v>152</v>
      </c>
    </row>
    <row r="389" spans="1:65" s="2" customFormat="1" ht="21.75" customHeight="1">
      <c r="A389" s="34"/>
      <c r="B389" s="35"/>
      <c r="C389" s="178" t="s">
        <v>623</v>
      </c>
      <c r="D389" s="178" t="s">
        <v>154</v>
      </c>
      <c r="E389" s="179" t="s">
        <v>624</v>
      </c>
      <c r="F389" s="180" t="s">
        <v>625</v>
      </c>
      <c r="G389" s="181" t="s">
        <v>308</v>
      </c>
      <c r="H389" s="182">
        <v>6.4930000000000003</v>
      </c>
      <c r="I389" s="183"/>
      <c r="J389" s="184">
        <f>ROUND(I389*H389,2)</f>
        <v>0</v>
      </c>
      <c r="K389" s="180" t="s">
        <v>158</v>
      </c>
      <c r="L389" s="39"/>
      <c r="M389" s="185" t="s">
        <v>19</v>
      </c>
      <c r="N389" s="186" t="s">
        <v>43</v>
      </c>
      <c r="O389" s="64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159</v>
      </c>
      <c r="AT389" s="189" t="s">
        <v>154</v>
      </c>
      <c r="AU389" s="189" t="s">
        <v>80</v>
      </c>
      <c r="AY389" s="17" t="s">
        <v>152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80</v>
      </c>
      <c r="BK389" s="190">
        <f>ROUND(I389*H389,2)</f>
        <v>0</v>
      </c>
      <c r="BL389" s="17" t="s">
        <v>159</v>
      </c>
      <c r="BM389" s="189" t="s">
        <v>626</v>
      </c>
    </row>
    <row r="390" spans="1:65" s="2" customFormat="1" ht="11.25">
      <c r="A390" s="34"/>
      <c r="B390" s="35"/>
      <c r="C390" s="36"/>
      <c r="D390" s="191" t="s">
        <v>161</v>
      </c>
      <c r="E390" s="36"/>
      <c r="F390" s="192" t="s">
        <v>627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161</v>
      </c>
      <c r="AU390" s="17" t="s">
        <v>80</v>
      </c>
    </row>
    <row r="391" spans="1:65" s="2" customFormat="1" ht="11.25">
      <c r="A391" s="34"/>
      <c r="B391" s="35"/>
      <c r="C391" s="36"/>
      <c r="D391" s="196" t="s">
        <v>163</v>
      </c>
      <c r="E391" s="36"/>
      <c r="F391" s="197" t="s">
        <v>628</v>
      </c>
      <c r="G391" s="36"/>
      <c r="H391" s="36"/>
      <c r="I391" s="193"/>
      <c r="J391" s="36"/>
      <c r="K391" s="36"/>
      <c r="L391" s="39"/>
      <c r="M391" s="194"/>
      <c r="N391" s="195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163</v>
      </c>
      <c r="AU391" s="17" t="s">
        <v>80</v>
      </c>
    </row>
    <row r="392" spans="1:65" s="13" customFormat="1" ht="11.25">
      <c r="B392" s="198"/>
      <c r="C392" s="199"/>
      <c r="D392" s="191" t="s">
        <v>165</v>
      </c>
      <c r="E392" s="200" t="s">
        <v>19</v>
      </c>
      <c r="F392" s="201" t="s">
        <v>614</v>
      </c>
      <c r="G392" s="199"/>
      <c r="H392" s="202">
        <v>6.4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165</v>
      </c>
      <c r="AU392" s="208" t="s">
        <v>80</v>
      </c>
      <c r="AV392" s="13" t="s">
        <v>80</v>
      </c>
      <c r="AW392" s="13" t="s">
        <v>33</v>
      </c>
      <c r="AX392" s="13" t="s">
        <v>71</v>
      </c>
      <c r="AY392" s="208" t="s">
        <v>152</v>
      </c>
    </row>
    <row r="393" spans="1:65" s="13" customFormat="1" ht="11.25">
      <c r="B393" s="198"/>
      <c r="C393" s="199"/>
      <c r="D393" s="191" t="s">
        <v>165</v>
      </c>
      <c r="E393" s="200" t="s">
        <v>19</v>
      </c>
      <c r="F393" s="201" t="s">
        <v>615</v>
      </c>
      <c r="G393" s="199"/>
      <c r="H393" s="202">
        <v>9.2999999999999999E-2</v>
      </c>
      <c r="I393" s="203"/>
      <c r="J393" s="199"/>
      <c r="K393" s="199"/>
      <c r="L393" s="204"/>
      <c r="M393" s="205"/>
      <c r="N393" s="206"/>
      <c r="O393" s="206"/>
      <c r="P393" s="206"/>
      <c r="Q393" s="206"/>
      <c r="R393" s="206"/>
      <c r="S393" s="206"/>
      <c r="T393" s="207"/>
      <c r="AT393" s="208" t="s">
        <v>165</v>
      </c>
      <c r="AU393" s="208" t="s">
        <v>80</v>
      </c>
      <c r="AV393" s="13" t="s">
        <v>80</v>
      </c>
      <c r="AW393" s="13" t="s">
        <v>33</v>
      </c>
      <c r="AX393" s="13" t="s">
        <v>71</v>
      </c>
      <c r="AY393" s="208" t="s">
        <v>152</v>
      </c>
    </row>
    <row r="394" spans="1:65" s="12" customFormat="1" ht="22.9" customHeight="1">
      <c r="B394" s="162"/>
      <c r="C394" s="163"/>
      <c r="D394" s="164" t="s">
        <v>70</v>
      </c>
      <c r="E394" s="176" t="s">
        <v>629</v>
      </c>
      <c r="F394" s="176" t="s">
        <v>630</v>
      </c>
      <c r="G394" s="163"/>
      <c r="H394" s="163"/>
      <c r="I394" s="166"/>
      <c r="J394" s="177">
        <f>BK394</f>
        <v>0</v>
      </c>
      <c r="K394" s="163"/>
      <c r="L394" s="168"/>
      <c r="M394" s="169"/>
      <c r="N394" s="170"/>
      <c r="O394" s="170"/>
      <c r="P394" s="171">
        <f>SUM(P395:P397)</f>
        <v>0</v>
      </c>
      <c r="Q394" s="170"/>
      <c r="R394" s="171">
        <f>SUM(R395:R397)</f>
        <v>0</v>
      </c>
      <c r="S394" s="170"/>
      <c r="T394" s="172">
        <f>SUM(T395:T397)</f>
        <v>0</v>
      </c>
      <c r="AR394" s="173" t="s">
        <v>78</v>
      </c>
      <c r="AT394" s="174" t="s">
        <v>70</v>
      </c>
      <c r="AU394" s="174" t="s">
        <v>78</v>
      </c>
      <c r="AY394" s="173" t="s">
        <v>152</v>
      </c>
      <c r="BK394" s="175">
        <f>SUM(BK395:BK397)</f>
        <v>0</v>
      </c>
    </row>
    <row r="395" spans="1:65" s="2" customFormat="1" ht="16.5" customHeight="1">
      <c r="A395" s="34"/>
      <c r="B395" s="35"/>
      <c r="C395" s="178" t="s">
        <v>631</v>
      </c>
      <c r="D395" s="178" t="s">
        <v>154</v>
      </c>
      <c r="E395" s="179" t="s">
        <v>632</v>
      </c>
      <c r="F395" s="180" t="s">
        <v>633</v>
      </c>
      <c r="G395" s="181" t="s">
        <v>308</v>
      </c>
      <c r="H395" s="182">
        <v>108.541</v>
      </c>
      <c r="I395" s="183"/>
      <c r="J395" s="184">
        <f>ROUND(I395*H395,2)</f>
        <v>0</v>
      </c>
      <c r="K395" s="180" t="s">
        <v>158</v>
      </c>
      <c r="L395" s="39"/>
      <c r="M395" s="185" t="s">
        <v>19</v>
      </c>
      <c r="N395" s="186" t="s">
        <v>43</v>
      </c>
      <c r="O395" s="64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9" t="s">
        <v>159</v>
      </c>
      <c r="AT395" s="189" t="s">
        <v>154</v>
      </c>
      <c r="AU395" s="189" t="s">
        <v>80</v>
      </c>
      <c r="AY395" s="17" t="s">
        <v>152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80</v>
      </c>
      <c r="BK395" s="190">
        <f>ROUND(I395*H395,2)</f>
        <v>0</v>
      </c>
      <c r="BL395" s="17" t="s">
        <v>159</v>
      </c>
      <c r="BM395" s="189" t="s">
        <v>634</v>
      </c>
    </row>
    <row r="396" spans="1:65" s="2" customFormat="1" ht="19.5">
      <c r="A396" s="34"/>
      <c r="B396" s="35"/>
      <c r="C396" s="36"/>
      <c r="D396" s="191" t="s">
        <v>161</v>
      </c>
      <c r="E396" s="36"/>
      <c r="F396" s="192" t="s">
        <v>635</v>
      </c>
      <c r="G396" s="36"/>
      <c r="H396" s="36"/>
      <c r="I396" s="193"/>
      <c r="J396" s="36"/>
      <c r="K396" s="36"/>
      <c r="L396" s="39"/>
      <c r="M396" s="194"/>
      <c r="N396" s="195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161</v>
      </c>
      <c r="AU396" s="17" t="s">
        <v>80</v>
      </c>
    </row>
    <row r="397" spans="1:65" s="2" customFormat="1" ht="11.25">
      <c r="A397" s="34"/>
      <c r="B397" s="35"/>
      <c r="C397" s="36"/>
      <c r="D397" s="196" t="s">
        <v>163</v>
      </c>
      <c r="E397" s="36"/>
      <c r="F397" s="197" t="s">
        <v>636</v>
      </c>
      <c r="G397" s="36"/>
      <c r="H397" s="36"/>
      <c r="I397" s="193"/>
      <c r="J397" s="36"/>
      <c r="K397" s="36"/>
      <c r="L397" s="39"/>
      <c r="M397" s="194"/>
      <c r="N397" s="195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163</v>
      </c>
      <c r="AU397" s="17" t="s">
        <v>80</v>
      </c>
    </row>
    <row r="398" spans="1:65" s="12" customFormat="1" ht="25.9" customHeight="1">
      <c r="B398" s="162"/>
      <c r="C398" s="163"/>
      <c r="D398" s="164" t="s">
        <v>70</v>
      </c>
      <c r="E398" s="165" t="s">
        <v>637</v>
      </c>
      <c r="F398" s="165" t="s">
        <v>638</v>
      </c>
      <c r="G398" s="163"/>
      <c r="H398" s="163"/>
      <c r="I398" s="166"/>
      <c r="J398" s="167">
        <f>BK398</f>
        <v>0</v>
      </c>
      <c r="K398" s="163"/>
      <c r="L398" s="168"/>
      <c r="M398" s="169"/>
      <c r="N398" s="170"/>
      <c r="O398" s="170"/>
      <c r="P398" s="171">
        <f>P399</f>
        <v>0</v>
      </c>
      <c r="Q398" s="170"/>
      <c r="R398" s="171">
        <f>R399</f>
        <v>0.36037959999999997</v>
      </c>
      <c r="S398" s="170"/>
      <c r="T398" s="172">
        <f>T399</f>
        <v>0</v>
      </c>
      <c r="AR398" s="173" t="s">
        <v>80</v>
      </c>
      <c r="AT398" s="174" t="s">
        <v>70</v>
      </c>
      <c r="AU398" s="174" t="s">
        <v>71</v>
      </c>
      <c r="AY398" s="173" t="s">
        <v>152</v>
      </c>
      <c r="BK398" s="175">
        <f>BK399</f>
        <v>0</v>
      </c>
    </row>
    <row r="399" spans="1:65" s="12" customFormat="1" ht="22.9" customHeight="1">
      <c r="B399" s="162"/>
      <c r="C399" s="163"/>
      <c r="D399" s="164" t="s">
        <v>70</v>
      </c>
      <c r="E399" s="176" t="s">
        <v>639</v>
      </c>
      <c r="F399" s="176" t="s">
        <v>640</v>
      </c>
      <c r="G399" s="163"/>
      <c r="H399" s="163"/>
      <c r="I399" s="166"/>
      <c r="J399" s="177">
        <f>BK399</f>
        <v>0</v>
      </c>
      <c r="K399" s="163"/>
      <c r="L399" s="168"/>
      <c r="M399" s="169"/>
      <c r="N399" s="170"/>
      <c r="O399" s="170"/>
      <c r="P399" s="171">
        <f>SUM(P400:P443)</f>
        <v>0</v>
      </c>
      <c r="Q399" s="170"/>
      <c r="R399" s="171">
        <f>SUM(R400:R443)</f>
        <v>0.36037959999999997</v>
      </c>
      <c r="S399" s="170"/>
      <c r="T399" s="172">
        <f>SUM(T400:T443)</f>
        <v>0</v>
      </c>
      <c r="AR399" s="173" t="s">
        <v>80</v>
      </c>
      <c r="AT399" s="174" t="s">
        <v>70</v>
      </c>
      <c r="AU399" s="174" t="s">
        <v>78</v>
      </c>
      <c r="AY399" s="173" t="s">
        <v>152</v>
      </c>
      <c r="BK399" s="175">
        <f>SUM(BK400:BK443)</f>
        <v>0</v>
      </c>
    </row>
    <row r="400" spans="1:65" s="2" customFormat="1" ht="16.5" customHeight="1">
      <c r="A400" s="34"/>
      <c r="B400" s="35"/>
      <c r="C400" s="178" t="s">
        <v>641</v>
      </c>
      <c r="D400" s="178" t="s">
        <v>154</v>
      </c>
      <c r="E400" s="179" t="s">
        <v>642</v>
      </c>
      <c r="F400" s="180" t="s">
        <v>643</v>
      </c>
      <c r="G400" s="181" t="s">
        <v>366</v>
      </c>
      <c r="H400" s="182">
        <v>38.03</v>
      </c>
      <c r="I400" s="183"/>
      <c r="J400" s="184">
        <f>ROUND(I400*H400,2)</f>
        <v>0</v>
      </c>
      <c r="K400" s="180" t="s">
        <v>158</v>
      </c>
      <c r="L400" s="39"/>
      <c r="M400" s="185" t="s">
        <v>19</v>
      </c>
      <c r="N400" s="186" t="s">
        <v>43</v>
      </c>
      <c r="O400" s="64"/>
      <c r="P400" s="187">
        <f>O400*H400</f>
        <v>0</v>
      </c>
      <c r="Q400" s="187">
        <v>6.9999999999999994E-5</v>
      </c>
      <c r="R400" s="187">
        <f>Q400*H400</f>
        <v>2.6620999999999997E-3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275</v>
      </c>
      <c r="AT400" s="189" t="s">
        <v>154</v>
      </c>
      <c r="AU400" s="189" t="s">
        <v>80</v>
      </c>
      <c r="AY400" s="17" t="s">
        <v>152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7" t="s">
        <v>80</v>
      </c>
      <c r="BK400" s="190">
        <f>ROUND(I400*H400,2)</f>
        <v>0</v>
      </c>
      <c r="BL400" s="17" t="s">
        <v>275</v>
      </c>
      <c r="BM400" s="189" t="s">
        <v>644</v>
      </c>
    </row>
    <row r="401" spans="1:65" s="2" customFormat="1" ht="11.25">
      <c r="A401" s="34"/>
      <c r="B401" s="35"/>
      <c r="C401" s="36"/>
      <c r="D401" s="191" t="s">
        <v>161</v>
      </c>
      <c r="E401" s="36"/>
      <c r="F401" s="192" t="s">
        <v>645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161</v>
      </c>
      <c r="AU401" s="17" t="s">
        <v>80</v>
      </c>
    </row>
    <row r="402" spans="1:65" s="2" customFormat="1" ht="11.25">
      <c r="A402" s="34"/>
      <c r="B402" s="35"/>
      <c r="C402" s="36"/>
      <c r="D402" s="196" t="s">
        <v>163</v>
      </c>
      <c r="E402" s="36"/>
      <c r="F402" s="197" t="s">
        <v>646</v>
      </c>
      <c r="G402" s="36"/>
      <c r="H402" s="36"/>
      <c r="I402" s="193"/>
      <c r="J402" s="36"/>
      <c r="K402" s="36"/>
      <c r="L402" s="39"/>
      <c r="M402" s="194"/>
      <c r="N402" s="195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163</v>
      </c>
      <c r="AU402" s="17" t="s">
        <v>80</v>
      </c>
    </row>
    <row r="403" spans="1:65" s="13" customFormat="1" ht="11.25">
      <c r="B403" s="198"/>
      <c r="C403" s="199"/>
      <c r="D403" s="191" t="s">
        <v>165</v>
      </c>
      <c r="E403" s="200" t="s">
        <v>19</v>
      </c>
      <c r="F403" s="201" t="s">
        <v>647</v>
      </c>
      <c r="G403" s="199"/>
      <c r="H403" s="202">
        <v>18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165</v>
      </c>
      <c r="AU403" s="208" t="s">
        <v>80</v>
      </c>
      <c r="AV403" s="13" t="s">
        <v>80</v>
      </c>
      <c r="AW403" s="13" t="s">
        <v>33</v>
      </c>
      <c r="AX403" s="13" t="s">
        <v>71</v>
      </c>
      <c r="AY403" s="208" t="s">
        <v>152</v>
      </c>
    </row>
    <row r="404" spans="1:65" s="13" customFormat="1" ht="11.25">
      <c r="B404" s="198"/>
      <c r="C404" s="199"/>
      <c r="D404" s="191" t="s">
        <v>165</v>
      </c>
      <c r="E404" s="200" t="s">
        <v>19</v>
      </c>
      <c r="F404" s="201" t="s">
        <v>648</v>
      </c>
      <c r="G404" s="199"/>
      <c r="H404" s="202">
        <v>17.015999999999998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165</v>
      </c>
      <c r="AU404" s="208" t="s">
        <v>80</v>
      </c>
      <c r="AV404" s="13" t="s">
        <v>80</v>
      </c>
      <c r="AW404" s="13" t="s">
        <v>33</v>
      </c>
      <c r="AX404" s="13" t="s">
        <v>71</v>
      </c>
      <c r="AY404" s="208" t="s">
        <v>152</v>
      </c>
    </row>
    <row r="405" spans="1:65" s="13" customFormat="1" ht="11.25">
      <c r="B405" s="198"/>
      <c r="C405" s="199"/>
      <c r="D405" s="191" t="s">
        <v>165</v>
      </c>
      <c r="E405" s="200" t="s">
        <v>19</v>
      </c>
      <c r="F405" s="201" t="s">
        <v>649</v>
      </c>
      <c r="G405" s="199"/>
      <c r="H405" s="202">
        <v>3.0139999999999998</v>
      </c>
      <c r="I405" s="203"/>
      <c r="J405" s="199"/>
      <c r="K405" s="199"/>
      <c r="L405" s="204"/>
      <c r="M405" s="205"/>
      <c r="N405" s="206"/>
      <c r="O405" s="206"/>
      <c r="P405" s="206"/>
      <c r="Q405" s="206"/>
      <c r="R405" s="206"/>
      <c r="S405" s="206"/>
      <c r="T405" s="207"/>
      <c r="AT405" s="208" t="s">
        <v>165</v>
      </c>
      <c r="AU405" s="208" t="s">
        <v>80</v>
      </c>
      <c r="AV405" s="13" t="s">
        <v>80</v>
      </c>
      <c r="AW405" s="13" t="s">
        <v>33</v>
      </c>
      <c r="AX405" s="13" t="s">
        <v>71</v>
      </c>
      <c r="AY405" s="208" t="s">
        <v>152</v>
      </c>
    </row>
    <row r="406" spans="1:65" s="2" customFormat="1" ht="16.5" customHeight="1">
      <c r="A406" s="34"/>
      <c r="B406" s="35"/>
      <c r="C406" s="209" t="s">
        <v>650</v>
      </c>
      <c r="D406" s="209" t="s">
        <v>346</v>
      </c>
      <c r="E406" s="210" t="s">
        <v>651</v>
      </c>
      <c r="F406" s="211" t="s">
        <v>652</v>
      </c>
      <c r="G406" s="212" t="s">
        <v>308</v>
      </c>
      <c r="H406" s="213">
        <v>1.9E-2</v>
      </c>
      <c r="I406" s="214"/>
      <c r="J406" s="215">
        <f>ROUND(I406*H406,2)</f>
        <v>0</v>
      </c>
      <c r="K406" s="211" t="s">
        <v>158</v>
      </c>
      <c r="L406" s="216"/>
      <c r="M406" s="217" t="s">
        <v>19</v>
      </c>
      <c r="N406" s="218" t="s">
        <v>43</v>
      </c>
      <c r="O406" s="64"/>
      <c r="P406" s="187">
        <f>O406*H406</f>
        <v>0</v>
      </c>
      <c r="Q406" s="187">
        <v>1</v>
      </c>
      <c r="R406" s="187">
        <f>Q406*H406</f>
        <v>1.9E-2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392</v>
      </c>
      <c r="AT406" s="189" t="s">
        <v>346</v>
      </c>
      <c r="AU406" s="189" t="s">
        <v>80</v>
      </c>
      <c r="AY406" s="17" t="s">
        <v>152</v>
      </c>
      <c r="BE406" s="190">
        <f>IF(N406="základní",J406,0)</f>
        <v>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7" t="s">
        <v>80</v>
      </c>
      <c r="BK406" s="190">
        <f>ROUND(I406*H406,2)</f>
        <v>0</v>
      </c>
      <c r="BL406" s="17" t="s">
        <v>275</v>
      </c>
      <c r="BM406" s="189" t="s">
        <v>653</v>
      </c>
    </row>
    <row r="407" spans="1:65" s="2" customFormat="1" ht="11.25">
      <c r="A407" s="34"/>
      <c r="B407" s="35"/>
      <c r="C407" s="36"/>
      <c r="D407" s="191" t="s">
        <v>161</v>
      </c>
      <c r="E407" s="36"/>
      <c r="F407" s="192" t="s">
        <v>652</v>
      </c>
      <c r="G407" s="36"/>
      <c r="H407" s="36"/>
      <c r="I407" s="193"/>
      <c r="J407" s="36"/>
      <c r="K407" s="36"/>
      <c r="L407" s="39"/>
      <c r="M407" s="194"/>
      <c r="N407" s="195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161</v>
      </c>
      <c r="AU407" s="17" t="s">
        <v>80</v>
      </c>
    </row>
    <row r="408" spans="1:65" s="13" customFormat="1" ht="11.25">
      <c r="B408" s="198"/>
      <c r="C408" s="199"/>
      <c r="D408" s="191" t="s">
        <v>165</v>
      </c>
      <c r="E408" s="200" t="s">
        <v>19</v>
      </c>
      <c r="F408" s="201" t="s">
        <v>654</v>
      </c>
      <c r="G408" s="199"/>
      <c r="H408" s="202">
        <v>1.9E-2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165</v>
      </c>
      <c r="AU408" s="208" t="s">
        <v>80</v>
      </c>
      <c r="AV408" s="13" t="s">
        <v>80</v>
      </c>
      <c r="AW408" s="13" t="s">
        <v>33</v>
      </c>
      <c r="AX408" s="13" t="s">
        <v>78</v>
      </c>
      <c r="AY408" s="208" t="s">
        <v>152</v>
      </c>
    </row>
    <row r="409" spans="1:65" s="2" customFormat="1" ht="16.5" customHeight="1">
      <c r="A409" s="34"/>
      <c r="B409" s="35"/>
      <c r="C409" s="209" t="s">
        <v>655</v>
      </c>
      <c r="D409" s="209" t="s">
        <v>346</v>
      </c>
      <c r="E409" s="210" t="s">
        <v>656</v>
      </c>
      <c r="F409" s="211" t="s">
        <v>657</v>
      </c>
      <c r="G409" s="212" t="s">
        <v>308</v>
      </c>
      <c r="H409" s="213">
        <v>1.7999999999999999E-2</v>
      </c>
      <c r="I409" s="214"/>
      <c r="J409" s="215">
        <f>ROUND(I409*H409,2)</f>
        <v>0</v>
      </c>
      <c r="K409" s="211" t="s">
        <v>158</v>
      </c>
      <c r="L409" s="216"/>
      <c r="M409" s="217" t="s">
        <v>19</v>
      </c>
      <c r="N409" s="218" t="s">
        <v>43</v>
      </c>
      <c r="O409" s="64"/>
      <c r="P409" s="187">
        <f>O409*H409</f>
        <v>0</v>
      </c>
      <c r="Q409" s="187">
        <v>1</v>
      </c>
      <c r="R409" s="187">
        <f>Q409*H409</f>
        <v>1.7999999999999999E-2</v>
      </c>
      <c r="S409" s="187">
        <v>0</v>
      </c>
      <c r="T409" s="18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392</v>
      </c>
      <c r="AT409" s="189" t="s">
        <v>346</v>
      </c>
      <c r="AU409" s="189" t="s">
        <v>80</v>
      </c>
      <c r="AY409" s="17" t="s">
        <v>152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7" t="s">
        <v>80</v>
      </c>
      <c r="BK409" s="190">
        <f>ROUND(I409*H409,2)</f>
        <v>0</v>
      </c>
      <c r="BL409" s="17" t="s">
        <v>275</v>
      </c>
      <c r="BM409" s="189" t="s">
        <v>658</v>
      </c>
    </row>
    <row r="410" spans="1:65" s="2" customFormat="1" ht="11.25">
      <c r="A410" s="34"/>
      <c r="B410" s="35"/>
      <c r="C410" s="36"/>
      <c r="D410" s="191" t="s">
        <v>161</v>
      </c>
      <c r="E410" s="36"/>
      <c r="F410" s="192" t="s">
        <v>657</v>
      </c>
      <c r="G410" s="36"/>
      <c r="H410" s="36"/>
      <c r="I410" s="193"/>
      <c r="J410" s="36"/>
      <c r="K410" s="36"/>
      <c r="L410" s="39"/>
      <c r="M410" s="194"/>
      <c r="N410" s="195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161</v>
      </c>
      <c r="AU410" s="17" t="s">
        <v>80</v>
      </c>
    </row>
    <row r="411" spans="1:65" s="13" customFormat="1" ht="11.25">
      <c r="B411" s="198"/>
      <c r="C411" s="199"/>
      <c r="D411" s="191" t="s">
        <v>165</v>
      </c>
      <c r="E411" s="200" t="s">
        <v>19</v>
      </c>
      <c r="F411" s="201" t="s">
        <v>659</v>
      </c>
      <c r="G411" s="199"/>
      <c r="H411" s="202">
        <v>1.7999999999999999E-2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165</v>
      </c>
      <c r="AU411" s="208" t="s">
        <v>80</v>
      </c>
      <c r="AV411" s="13" t="s">
        <v>80</v>
      </c>
      <c r="AW411" s="13" t="s">
        <v>33</v>
      </c>
      <c r="AX411" s="13" t="s">
        <v>78</v>
      </c>
      <c r="AY411" s="208" t="s">
        <v>152</v>
      </c>
    </row>
    <row r="412" spans="1:65" s="2" customFormat="1" ht="16.5" customHeight="1">
      <c r="A412" s="34"/>
      <c r="B412" s="35"/>
      <c r="C412" s="209" t="s">
        <v>660</v>
      </c>
      <c r="D412" s="209" t="s">
        <v>346</v>
      </c>
      <c r="E412" s="210" t="s">
        <v>661</v>
      </c>
      <c r="F412" s="211" t="s">
        <v>662</v>
      </c>
      <c r="G412" s="212" t="s">
        <v>308</v>
      </c>
      <c r="H412" s="213">
        <v>3.0000000000000001E-3</v>
      </c>
      <c r="I412" s="214"/>
      <c r="J412" s="215">
        <f>ROUND(I412*H412,2)</f>
        <v>0</v>
      </c>
      <c r="K412" s="211" t="s">
        <v>158</v>
      </c>
      <c r="L412" s="216"/>
      <c r="M412" s="217" t="s">
        <v>19</v>
      </c>
      <c r="N412" s="218" t="s">
        <v>43</v>
      </c>
      <c r="O412" s="64"/>
      <c r="P412" s="187">
        <f>O412*H412</f>
        <v>0</v>
      </c>
      <c r="Q412" s="187">
        <v>1</v>
      </c>
      <c r="R412" s="187">
        <f>Q412*H412</f>
        <v>3.0000000000000001E-3</v>
      </c>
      <c r="S412" s="187">
        <v>0</v>
      </c>
      <c r="T412" s="18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9" t="s">
        <v>392</v>
      </c>
      <c r="AT412" s="189" t="s">
        <v>346</v>
      </c>
      <c r="AU412" s="189" t="s">
        <v>80</v>
      </c>
      <c r="AY412" s="17" t="s">
        <v>152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7" t="s">
        <v>80</v>
      </c>
      <c r="BK412" s="190">
        <f>ROUND(I412*H412,2)</f>
        <v>0</v>
      </c>
      <c r="BL412" s="17" t="s">
        <v>275</v>
      </c>
      <c r="BM412" s="189" t="s">
        <v>663</v>
      </c>
    </row>
    <row r="413" spans="1:65" s="2" customFormat="1" ht="11.25">
      <c r="A413" s="34"/>
      <c r="B413" s="35"/>
      <c r="C413" s="36"/>
      <c r="D413" s="191" t="s">
        <v>161</v>
      </c>
      <c r="E413" s="36"/>
      <c r="F413" s="192" t="s">
        <v>662</v>
      </c>
      <c r="G413" s="36"/>
      <c r="H413" s="36"/>
      <c r="I413" s="193"/>
      <c r="J413" s="36"/>
      <c r="K413" s="36"/>
      <c r="L413" s="39"/>
      <c r="M413" s="194"/>
      <c r="N413" s="195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161</v>
      </c>
      <c r="AU413" s="17" t="s">
        <v>80</v>
      </c>
    </row>
    <row r="414" spans="1:65" s="13" customFormat="1" ht="11.25">
      <c r="B414" s="198"/>
      <c r="C414" s="199"/>
      <c r="D414" s="191" t="s">
        <v>165</v>
      </c>
      <c r="E414" s="200" t="s">
        <v>19</v>
      </c>
      <c r="F414" s="201" t="s">
        <v>664</v>
      </c>
      <c r="G414" s="199"/>
      <c r="H414" s="202">
        <v>3.0000000000000001E-3</v>
      </c>
      <c r="I414" s="203"/>
      <c r="J414" s="199"/>
      <c r="K414" s="199"/>
      <c r="L414" s="204"/>
      <c r="M414" s="205"/>
      <c r="N414" s="206"/>
      <c r="O414" s="206"/>
      <c r="P414" s="206"/>
      <c r="Q414" s="206"/>
      <c r="R414" s="206"/>
      <c r="S414" s="206"/>
      <c r="T414" s="207"/>
      <c r="AT414" s="208" t="s">
        <v>165</v>
      </c>
      <c r="AU414" s="208" t="s">
        <v>80</v>
      </c>
      <c r="AV414" s="13" t="s">
        <v>80</v>
      </c>
      <c r="AW414" s="13" t="s">
        <v>33</v>
      </c>
      <c r="AX414" s="13" t="s">
        <v>78</v>
      </c>
      <c r="AY414" s="208" t="s">
        <v>152</v>
      </c>
    </row>
    <row r="415" spans="1:65" s="2" customFormat="1" ht="16.5" customHeight="1">
      <c r="A415" s="34"/>
      <c r="B415" s="35"/>
      <c r="C415" s="178" t="s">
        <v>665</v>
      </c>
      <c r="D415" s="178" t="s">
        <v>154</v>
      </c>
      <c r="E415" s="179" t="s">
        <v>666</v>
      </c>
      <c r="F415" s="180" t="s">
        <v>667</v>
      </c>
      <c r="G415" s="181" t="s">
        <v>366</v>
      </c>
      <c r="H415" s="182">
        <v>202.43</v>
      </c>
      <c r="I415" s="183"/>
      <c r="J415" s="184">
        <f>ROUND(I415*H415,2)</f>
        <v>0</v>
      </c>
      <c r="K415" s="180" t="s">
        <v>158</v>
      </c>
      <c r="L415" s="39"/>
      <c r="M415" s="185" t="s">
        <v>19</v>
      </c>
      <c r="N415" s="186" t="s">
        <v>43</v>
      </c>
      <c r="O415" s="64"/>
      <c r="P415" s="187">
        <f>O415*H415</f>
        <v>0</v>
      </c>
      <c r="Q415" s="187">
        <v>5.0000000000000002E-5</v>
      </c>
      <c r="R415" s="187">
        <f>Q415*H415</f>
        <v>1.01215E-2</v>
      </c>
      <c r="S415" s="187">
        <v>0</v>
      </c>
      <c r="T415" s="18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9" t="s">
        <v>275</v>
      </c>
      <c r="AT415" s="189" t="s">
        <v>154</v>
      </c>
      <c r="AU415" s="189" t="s">
        <v>80</v>
      </c>
      <c r="AY415" s="17" t="s">
        <v>152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7" t="s">
        <v>80</v>
      </c>
      <c r="BK415" s="190">
        <f>ROUND(I415*H415,2)</f>
        <v>0</v>
      </c>
      <c r="BL415" s="17" t="s">
        <v>275</v>
      </c>
      <c r="BM415" s="189" t="s">
        <v>668</v>
      </c>
    </row>
    <row r="416" spans="1:65" s="2" customFormat="1" ht="11.25">
      <c r="A416" s="34"/>
      <c r="B416" s="35"/>
      <c r="C416" s="36"/>
      <c r="D416" s="191" t="s">
        <v>161</v>
      </c>
      <c r="E416" s="36"/>
      <c r="F416" s="192" t="s">
        <v>669</v>
      </c>
      <c r="G416" s="36"/>
      <c r="H416" s="36"/>
      <c r="I416" s="193"/>
      <c r="J416" s="36"/>
      <c r="K416" s="36"/>
      <c r="L416" s="39"/>
      <c r="M416" s="194"/>
      <c r="N416" s="195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161</v>
      </c>
      <c r="AU416" s="17" t="s">
        <v>80</v>
      </c>
    </row>
    <row r="417" spans="1:65" s="2" customFormat="1" ht="11.25">
      <c r="A417" s="34"/>
      <c r="B417" s="35"/>
      <c r="C417" s="36"/>
      <c r="D417" s="196" t="s">
        <v>163</v>
      </c>
      <c r="E417" s="36"/>
      <c r="F417" s="197" t="s">
        <v>670</v>
      </c>
      <c r="G417" s="36"/>
      <c r="H417" s="36"/>
      <c r="I417" s="193"/>
      <c r="J417" s="36"/>
      <c r="K417" s="36"/>
      <c r="L417" s="39"/>
      <c r="M417" s="194"/>
      <c r="N417" s="195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163</v>
      </c>
      <c r="AU417" s="17" t="s">
        <v>80</v>
      </c>
    </row>
    <row r="418" spans="1:65" s="13" customFormat="1" ht="11.25">
      <c r="B418" s="198"/>
      <c r="C418" s="199"/>
      <c r="D418" s="191" t="s">
        <v>165</v>
      </c>
      <c r="E418" s="200" t="s">
        <v>19</v>
      </c>
      <c r="F418" s="201" t="s">
        <v>671</v>
      </c>
      <c r="G418" s="199"/>
      <c r="H418" s="202">
        <v>148.19999999999999</v>
      </c>
      <c r="I418" s="203"/>
      <c r="J418" s="199"/>
      <c r="K418" s="199"/>
      <c r="L418" s="204"/>
      <c r="M418" s="205"/>
      <c r="N418" s="206"/>
      <c r="O418" s="206"/>
      <c r="P418" s="206"/>
      <c r="Q418" s="206"/>
      <c r="R418" s="206"/>
      <c r="S418" s="206"/>
      <c r="T418" s="207"/>
      <c r="AT418" s="208" t="s">
        <v>165</v>
      </c>
      <c r="AU418" s="208" t="s">
        <v>80</v>
      </c>
      <c r="AV418" s="13" t="s">
        <v>80</v>
      </c>
      <c r="AW418" s="13" t="s">
        <v>33</v>
      </c>
      <c r="AX418" s="13" t="s">
        <v>71</v>
      </c>
      <c r="AY418" s="208" t="s">
        <v>152</v>
      </c>
    </row>
    <row r="419" spans="1:65" s="13" customFormat="1" ht="11.25">
      <c r="B419" s="198"/>
      <c r="C419" s="199"/>
      <c r="D419" s="191" t="s">
        <v>165</v>
      </c>
      <c r="E419" s="200" t="s">
        <v>19</v>
      </c>
      <c r="F419" s="201" t="s">
        <v>672</v>
      </c>
      <c r="G419" s="199"/>
      <c r="H419" s="202">
        <v>30.56</v>
      </c>
      <c r="I419" s="203"/>
      <c r="J419" s="199"/>
      <c r="K419" s="199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165</v>
      </c>
      <c r="AU419" s="208" t="s">
        <v>80</v>
      </c>
      <c r="AV419" s="13" t="s">
        <v>80</v>
      </c>
      <c r="AW419" s="13" t="s">
        <v>33</v>
      </c>
      <c r="AX419" s="13" t="s">
        <v>71</v>
      </c>
      <c r="AY419" s="208" t="s">
        <v>152</v>
      </c>
    </row>
    <row r="420" spans="1:65" s="13" customFormat="1" ht="11.25">
      <c r="B420" s="198"/>
      <c r="C420" s="199"/>
      <c r="D420" s="191" t="s">
        <v>165</v>
      </c>
      <c r="E420" s="200" t="s">
        <v>19</v>
      </c>
      <c r="F420" s="201" t="s">
        <v>673</v>
      </c>
      <c r="G420" s="199"/>
      <c r="H420" s="202">
        <v>23.67</v>
      </c>
      <c r="I420" s="203"/>
      <c r="J420" s="199"/>
      <c r="K420" s="199"/>
      <c r="L420" s="204"/>
      <c r="M420" s="205"/>
      <c r="N420" s="206"/>
      <c r="O420" s="206"/>
      <c r="P420" s="206"/>
      <c r="Q420" s="206"/>
      <c r="R420" s="206"/>
      <c r="S420" s="206"/>
      <c r="T420" s="207"/>
      <c r="AT420" s="208" t="s">
        <v>165</v>
      </c>
      <c r="AU420" s="208" t="s">
        <v>80</v>
      </c>
      <c r="AV420" s="13" t="s">
        <v>80</v>
      </c>
      <c r="AW420" s="13" t="s">
        <v>33</v>
      </c>
      <c r="AX420" s="13" t="s">
        <v>71</v>
      </c>
      <c r="AY420" s="208" t="s">
        <v>152</v>
      </c>
    </row>
    <row r="421" spans="1:65" s="2" customFormat="1" ht="16.5" customHeight="1">
      <c r="A421" s="34"/>
      <c r="B421" s="35"/>
      <c r="C421" s="209" t="s">
        <v>674</v>
      </c>
      <c r="D421" s="209" t="s">
        <v>346</v>
      </c>
      <c r="E421" s="210" t="s">
        <v>675</v>
      </c>
      <c r="F421" s="211" t="s">
        <v>676</v>
      </c>
      <c r="G421" s="212" t="s">
        <v>308</v>
      </c>
      <c r="H421" s="213">
        <v>2.5999999999999999E-2</v>
      </c>
      <c r="I421" s="214"/>
      <c r="J421" s="215">
        <f>ROUND(I421*H421,2)</f>
        <v>0</v>
      </c>
      <c r="K421" s="211" t="s">
        <v>158</v>
      </c>
      <c r="L421" s="216"/>
      <c r="M421" s="217" t="s">
        <v>19</v>
      </c>
      <c r="N421" s="218" t="s">
        <v>43</v>
      </c>
      <c r="O421" s="64"/>
      <c r="P421" s="187">
        <f>O421*H421</f>
        <v>0</v>
      </c>
      <c r="Q421" s="187">
        <v>1</v>
      </c>
      <c r="R421" s="187">
        <f>Q421*H421</f>
        <v>2.5999999999999999E-2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392</v>
      </c>
      <c r="AT421" s="189" t="s">
        <v>346</v>
      </c>
      <c r="AU421" s="189" t="s">
        <v>80</v>
      </c>
      <c r="AY421" s="17" t="s">
        <v>152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7" t="s">
        <v>80</v>
      </c>
      <c r="BK421" s="190">
        <f>ROUND(I421*H421,2)</f>
        <v>0</v>
      </c>
      <c r="BL421" s="17" t="s">
        <v>275</v>
      </c>
      <c r="BM421" s="189" t="s">
        <v>677</v>
      </c>
    </row>
    <row r="422" spans="1:65" s="2" customFormat="1" ht="11.25">
      <c r="A422" s="34"/>
      <c r="B422" s="35"/>
      <c r="C422" s="36"/>
      <c r="D422" s="191" t="s">
        <v>161</v>
      </c>
      <c r="E422" s="36"/>
      <c r="F422" s="192" t="s">
        <v>676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161</v>
      </c>
      <c r="AU422" s="17" t="s">
        <v>80</v>
      </c>
    </row>
    <row r="423" spans="1:65" s="13" customFormat="1" ht="11.25">
      <c r="B423" s="198"/>
      <c r="C423" s="199"/>
      <c r="D423" s="191" t="s">
        <v>165</v>
      </c>
      <c r="E423" s="200" t="s">
        <v>19</v>
      </c>
      <c r="F423" s="201" t="s">
        <v>678</v>
      </c>
      <c r="G423" s="199"/>
      <c r="H423" s="202">
        <v>2.5999999999999999E-2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165</v>
      </c>
      <c r="AU423" s="208" t="s">
        <v>80</v>
      </c>
      <c r="AV423" s="13" t="s">
        <v>80</v>
      </c>
      <c r="AW423" s="13" t="s">
        <v>33</v>
      </c>
      <c r="AX423" s="13" t="s">
        <v>78</v>
      </c>
      <c r="AY423" s="208" t="s">
        <v>152</v>
      </c>
    </row>
    <row r="424" spans="1:65" s="2" customFormat="1" ht="16.5" customHeight="1">
      <c r="A424" s="34"/>
      <c r="B424" s="35"/>
      <c r="C424" s="209" t="s">
        <v>679</v>
      </c>
      <c r="D424" s="209" t="s">
        <v>346</v>
      </c>
      <c r="E424" s="210" t="s">
        <v>680</v>
      </c>
      <c r="F424" s="211" t="s">
        <v>681</v>
      </c>
      <c r="G424" s="212" t="s">
        <v>474</v>
      </c>
      <c r="H424" s="213">
        <v>2</v>
      </c>
      <c r="I424" s="214"/>
      <c r="J424" s="215">
        <f>ROUND(I424*H424,2)</f>
        <v>0</v>
      </c>
      <c r="K424" s="211" t="s">
        <v>19</v>
      </c>
      <c r="L424" s="216"/>
      <c r="M424" s="217" t="s">
        <v>19</v>
      </c>
      <c r="N424" s="218" t="s">
        <v>43</v>
      </c>
      <c r="O424" s="64"/>
      <c r="P424" s="187">
        <f>O424*H424</f>
        <v>0</v>
      </c>
      <c r="Q424" s="187">
        <v>3.9809999999999998E-2</v>
      </c>
      <c r="R424" s="187">
        <f>Q424*H424</f>
        <v>7.9619999999999996E-2</v>
      </c>
      <c r="S424" s="187">
        <v>0</v>
      </c>
      <c r="T424" s="18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9" t="s">
        <v>213</v>
      </c>
      <c r="AT424" s="189" t="s">
        <v>346</v>
      </c>
      <c r="AU424" s="189" t="s">
        <v>80</v>
      </c>
      <c r="AY424" s="17" t="s">
        <v>152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80</v>
      </c>
      <c r="BK424" s="190">
        <f>ROUND(I424*H424,2)</f>
        <v>0</v>
      </c>
      <c r="BL424" s="17" t="s">
        <v>159</v>
      </c>
      <c r="BM424" s="189" t="s">
        <v>682</v>
      </c>
    </row>
    <row r="425" spans="1:65" s="2" customFormat="1" ht="11.25">
      <c r="A425" s="34"/>
      <c r="B425" s="35"/>
      <c r="C425" s="36"/>
      <c r="D425" s="191" t="s">
        <v>161</v>
      </c>
      <c r="E425" s="36"/>
      <c r="F425" s="192" t="s">
        <v>681</v>
      </c>
      <c r="G425" s="36"/>
      <c r="H425" s="36"/>
      <c r="I425" s="193"/>
      <c r="J425" s="36"/>
      <c r="K425" s="36"/>
      <c r="L425" s="39"/>
      <c r="M425" s="194"/>
      <c r="N425" s="195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161</v>
      </c>
      <c r="AU425" s="17" t="s">
        <v>80</v>
      </c>
    </row>
    <row r="426" spans="1:65" s="2" customFormat="1" ht="16.5" customHeight="1">
      <c r="A426" s="34"/>
      <c r="B426" s="35"/>
      <c r="C426" s="209" t="s">
        <v>683</v>
      </c>
      <c r="D426" s="209" t="s">
        <v>346</v>
      </c>
      <c r="E426" s="210" t="s">
        <v>684</v>
      </c>
      <c r="F426" s="211" t="s">
        <v>685</v>
      </c>
      <c r="G426" s="212" t="s">
        <v>474</v>
      </c>
      <c r="H426" s="213">
        <v>2</v>
      </c>
      <c r="I426" s="214"/>
      <c r="J426" s="215">
        <f>ROUND(I426*H426,2)</f>
        <v>0</v>
      </c>
      <c r="K426" s="211" t="s">
        <v>19</v>
      </c>
      <c r="L426" s="216"/>
      <c r="M426" s="217" t="s">
        <v>19</v>
      </c>
      <c r="N426" s="218" t="s">
        <v>43</v>
      </c>
      <c r="O426" s="64"/>
      <c r="P426" s="187">
        <f>O426*H426</f>
        <v>0</v>
      </c>
      <c r="Q426" s="187">
        <v>3.4290000000000001E-2</v>
      </c>
      <c r="R426" s="187">
        <f>Q426*H426</f>
        <v>6.8580000000000002E-2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213</v>
      </c>
      <c r="AT426" s="189" t="s">
        <v>346</v>
      </c>
      <c r="AU426" s="189" t="s">
        <v>80</v>
      </c>
      <c r="AY426" s="17" t="s">
        <v>152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80</v>
      </c>
      <c r="BK426" s="190">
        <f>ROUND(I426*H426,2)</f>
        <v>0</v>
      </c>
      <c r="BL426" s="17" t="s">
        <v>159</v>
      </c>
      <c r="BM426" s="189" t="s">
        <v>686</v>
      </c>
    </row>
    <row r="427" spans="1:65" s="2" customFormat="1" ht="11.25">
      <c r="A427" s="34"/>
      <c r="B427" s="35"/>
      <c r="C427" s="36"/>
      <c r="D427" s="191" t="s">
        <v>161</v>
      </c>
      <c r="E427" s="36"/>
      <c r="F427" s="192" t="s">
        <v>685</v>
      </c>
      <c r="G427" s="36"/>
      <c r="H427" s="36"/>
      <c r="I427" s="193"/>
      <c r="J427" s="36"/>
      <c r="K427" s="36"/>
      <c r="L427" s="39"/>
      <c r="M427" s="194"/>
      <c r="N427" s="195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161</v>
      </c>
      <c r="AU427" s="17" t="s">
        <v>80</v>
      </c>
    </row>
    <row r="428" spans="1:65" s="2" customFormat="1" ht="16.5" customHeight="1">
      <c r="A428" s="34"/>
      <c r="B428" s="35"/>
      <c r="C428" s="209" t="s">
        <v>687</v>
      </c>
      <c r="D428" s="209" t="s">
        <v>346</v>
      </c>
      <c r="E428" s="210" t="s">
        <v>688</v>
      </c>
      <c r="F428" s="211" t="s">
        <v>689</v>
      </c>
      <c r="G428" s="212" t="s">
        <v>474</v>
      </c>
      <c r="H428" s="213">
        <v>1</v>
      </c>
      <c r="I428" s="214"/>
      <c r="J428" s="215">
        <f>ROUND(I428*H428,2)</f>
        <v>0</v>
      </c>
      <c r="K428" s="211" t="s">
        <v>19</v>
      </c>
      <c r="L428" s="216"/>
      <c r="M428" s="217" t="s">
        <v>19</v>
      </c>
      <c r="N428" s="218" t="s">
        <v>43</v>
      </c>
      <c r="O428" s="64"/>
      <c r="P428" s="187">
        <f>O428*H428</f>
        <v>0</v>
      </c>
      <c r="Q428" s="187">
        <v>3.0599999999999999E-2</v>
      </c>
      <c r="R428" s="187">
        <f>Q428*H428</f>
        <v>3.0599999999999999E-2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213</v>
      </c>
      <c r="AT428" s="189" t="s">
        <v>346</v>
      </c>
      <c r="AU428" s="189" t="s">
        <v>80</v>
      </c>
      <c r="AY428" s="17" t="s">
        <v>152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7" t="s">
        <v>80</v>
      </c>
      <c r="BK428" s="190">
        <f>ROUND(I428*H428,2)</f>
        <v>0</v>
      </c>
      <c r="BL428" s="17" t="s">
        <v>159</v>
      </c>
      <c r="BM428" s="189" t="s">
        <v>690</v>
      </c>
    </row>
    <row r="429" spans="1:65" s="2" customFormat="1" ht="11.25">
      <c r="A429" s="34"/>
      <c r="B429" s="35"/>
      <c r="C429" s="36"/>
      <c r="D429" s="191" t="s">
        <v>161</v>
      </c>
      <c r="E429" s="36"/>
      <c r="F429" s="192" t="s">
        <v>689</v>
      </c>
      <c r="G429" s="36"/>
      <c r="H429" s="36"/>
      <c r="I429" s="193"/>
      <c r="J429" s="36"/>
      <c r="K429" s="36"/>
      <c r="L429" s="39"/>
      <c r="M429" s="194"/>
      <c r="N429" s="195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161</v>
      </c>
      <c r="AU429" s="17" t="s">
        <v>80</v>
      </c>
    </row>
    <row r="430" spans="1:65" s="2" customFormat="1" ht="16.5" customHeight="1">
      <c r="A430" s="34"/>
      <c r="B430" s="35"/>
      <c r="C430" s="178" t="s">
        <v>691</v>
      </c>
      <c r="D430" s="178" t="s">
        <v>154</v>
      </c>
      <c r="E430" s="179" t="s">
        <v>692</v>
      </c>
      <c r="F430" s="180" t="s">
        <v>693</v>
      </c>
      <c r="G430" s="181" t="s">
        <v>366</v>
      </c>
      <c r="H430" s="182">
        <v>97.92</v>
      </c>
      <c r="I430" s="183"/>
      <c r="J430" s="184">
        <f>ROUND(I430*H430,2)</f>
        <v>0</v>
      </c>
      <c r="K430" s="180" t="s">
        <v>158</v>
      </c>
      <c r="L430" s="39"/>
      <c r="M430" s="185" t="s">
        <v>19</v>
      </c>
      <c r="N430" s="186" t="s">
        <v>43</v>
      </c>
      <c r="O430" s="64"/>
      <c r="P430" s="187">
        <f>O430*H430</f>
        <v>0</v>
      </c>
      <c r="Q430" s="187">
        <v>5.0000000000000002E-5</v>
      </c>
      <c r="R430" s="187">
        <f>Q430*H430</f>
        <v>4.8960000000000002E-3</v>
      </c>
      <c r="S430" s="187">
        <v>0</v>
      </c>
      <c r="T430" s="18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9" t="s">
        <v>275</v>
      </c>
      <c r="AT430" s="189" t="s">
        <v>154</v>
      </c>
      <c r="AU430" s="189" t="s">
        <v>80</v>
      </c>
      <c r="AY430" s="17" t="s">
        <v>152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80</v>
      </c>
      <c r="BK430" s="190">
        <f>ROUND(I430*H430,2)</f>
        <v>0</v>
      </c>
      <c r="BL430" s="17" t="s">
        <v>275</v>
      </c>
      <c r="BM430" s="189" t="s">
        <v>694</v>
      </c>
    </row>
    <row r="431" spans="1:65" s="2" customFormat="1" ht="11.25">
      <c r="A431" s="34"/>
      <c r="B431" s="35"/>
      <c r="C431" s="36"/>
      <c r="D431" s="191" t="s">
        <v>161</v>
      </c>
      <c r="E431" s="36"/>
      <c r="F431" s="192" t="s">
        <v>695</v>
      </c>
      <c r="G431" s="36"/>
      <c r="H431" s="36"/>
      <c r="I431" s="193"/>
      <c r="J431" s="36"/>
      <c r="K431" s="36"/>
      <c r="L431" s="39"/>
      <c r="M431" s="194"/>
      <c r="N431" s="195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161</v>
      </c>
      <c r="AU431" s="17" t="s">
        <v>80</v>
      </c>
    </row>
    <row r="432" spans="1:65" s="2" customFormat="1" ht="11.25">
      <c r="A432" s="34"/>
      <c r="B432" s="35"/>
      <c r="C432" s="36"/>
      <c r="D432" s="196" t="s">
        <v>163</v>
      </c>
      <c r="E432" s="36"/>
      <c r="F432" s="197" t="s">
        <v>696</v>
      </c>
      <c r="G432" s="36"/>
      <c r="H432" s="36"/>
      <c r="I432" s="193"/>
      <c r="J432" s="36"/>
      <c r="K432" s="36"/>
      <c r="L432" s="39"/>
      <c r="M432" s="194"/>
      <c r="N432" s="195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163</v>
      </c>
      <c r="AU432" s="17" t="s">
        <v>80</v>
      </c>
    </row>
    <row r="433" spans="1:65" s="13" customFormat="1" ht="11.25">
      <c r="B433" s="198"/>
      <c r="C433" s="199"/>
      <c r="D433" s="191" t="s">
        <v>165</v>
      </c>
      <c r="E433" s="200" t="s">
        <v>19</v>
      </c>
      <c r="F433" s="201" t="s">
        <v>697</v>
      </c>
      <c r="G433" s="199"/>
      <c r="H433" s="202">
        <v>97.92</v>
      </c>
      <c r="I433" s="203"/>
      <c r="J433" s="199"/>
      <c r="K433" s="199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165</v>
      </c>
      <c r="AU433" s="208" t="s">
        <v>80</v>
      </c>
      <c r="AV433" s="13" t="s">
        <v>80</v>
      </c>
      <c r="AW433" s="13" t="s">
        <v>33</v>
      </c>
      <c r="AX433" s="13" t="s">
        <v>71</v>
      </c>
      <c r="AY433" s="208" t="s">
        <v>152</v>
      </c>
    </row>
    <row r="434" spans="1:65" s="2" customFormat="1" ht="16.5" customHeight="1">
      <c r="A434" s="34"/>
      <c r="B434" s="35"/>
      <c r="C434" s="209" t="s">
        <v>698</v>
      </c>
      <c r="D434" s="209" t="s">
        <v>346</v>
      </c>
      <c r="E434" s="210" t="s">
        <v>699</v>
      </c>
      <c r="F434" s="211" t="s">
        <v>700</v>
      </c>
      <c r="G434" s="212" t="s">
        <v>474</v>
      </c>
      <c r="H434" s="213">
        <v>1</v>
      </c>
      <c r="I434" s="214"/>
      <c r="J434" s="215">
        <f>ROUND(I434*H434,2)</f>
        <v>0</v>
      </c>
      <c r="K434" s="211" t="s">
        <v>19</v>
      </c>
      <c r="L434" s="216"/>
      <c r="M434" s="217" t="s">
        <v>19</v>
      </c>
      <c r="N434" s="218" t="s">
        <v>43</v>
      </c>
      <c r="O434" s="64"/>
      <c r="P434" s="187">
        <f>O434*H434</f>
        <v>0</v>
      </c>
      <c r="Q434" s="187">
        <v>9.7900000000000001E-2</v>
      </c>
      <c r="R434" s="187">
        <f>Q434*H434</f>
        <v>9.7900000000000001E-2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213</v>
      </c>
      <c r="AT434" s="189" t="s">
        <v>346</v>
      </c>
      <c r="AU434" s="189" t="s">
        <v>80</v>
      </c>
      <c r="AY434" s="17" t="s">
        <v>152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7" t="s">
        <v>80</v>
      </c>
      <c r="BK434" s="190">
        <f>ROUND(I434*H434,2)</f>
        <v>0</v>
      </c>
      <c r="BL434" s="17" t="s">
        <v>159</v>
      </c>
      <c r="BM434" s="189" t="s">
        <v>701</v>
      </c>
    </row>
    <row r="435" spans="1:65" s="2" customFormat="1" ht="11.25">
      <c r="A435" s="34"/>
      <c r="B435" s="35"/>
      <c r="C435" s="36"/>
      <c r="D435" s="191" t="s">
        <v>161</v>
      </c>
      <c r="E435" s="36"/>
      <c r="F435" s="192" t="s">
        <v>702</v>
      </c>
      <c r="G435" s="36"/>
      <c r="H435" s="36"/>
      <c r="I435" s="193"/>
      <c r="J435" s="36"/>
      <c r="K435" s="36"/>
      <c r="L435" s="39"/>
      <c r="M435" s="194"/>
      <c r="N435" s="195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161</v>
      </c>
      <c r="AU435" s="17" t="s">
        <v>80</v>
      </c>
    </row>
    <row r="436" spans="1:65" s="2" customFormat="1" ht="16.5" customHeight="1">
      <c r="A436" s="34"/>
      <c r="B436" s="35"/>
      <c r="C436" s="178" t="s">
        <v>703</v>
      </c>
      <c r="D436" s="178" t="s">
        <v>154</v>
      </c>
      <c r="E436" s="179" t="s">
        <v>704</v>
      </c>
      <c r="F436" s="180" t="s">
        <v>705</v>
      </c>
      <c r="G436" s="181" t="s">
        <v>366</v>
      </c>
      <c r="H436" s="182">
        <v>63.381</v>
      </c>
      <c r="I436" s="183"/>
      <c r="J436" s="184">
        <f>ROUND(I436*H436,2)</f>
        <v>0</v>
      </c>
      <c r="K436" s="180" t="s">
        <v>19</v>
      </c>
      <c r="L436" s="39"/>
      <c r="M436" s="185" t="s">
        <v>19</v>
      </c>
      <c r="N436" s="186" t="s">
        <v>43</v>
      </c>
      <c r="O436" s="64"/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275</v>
      </c>
      <c r="AT436" s="189" t="s">
        <v>154</v>
      </c>
      <c r="AU436" s="189" t="s">
        <v>80</v>
      </c>
      <c r="AY436" s="17" t="s">
        <v>152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7" t="s">
        <v>80</v>
      </c>
      <c r="BK436" s="190">
        <f>ROUND(I436*H436,2)</f>
        <v>0</v>
      </c>
      <c r="BL436" s="17" t="s">
        <v>275</v>
      </c>
      <c r="BM436" s="189" t="s">
        <v>706</v>
      </c>
    </row>
    <row r="437" spans="1:65" s="2" customFormat="1" ht="11.25">
      <c r="A437" s="34"/>
      <c r="B437" s="35"/>
      <c r="C437" s="36"/>
      <c r="D437" s="191" t="s">
        <v>161</v>
      </c>
      <c r="E437" s="36"/>
      <c r="F437" s="192" t="s">
        <v>705</v>
      </c>
      <c r="G437" s="36"/>
      <c r="H437" s="36"/>
      <c r="I437" s="193"/>
      <c r="J437" s="36"/>
      <c r="K437" s="36"/>
      <c r="L437" s="39"/>
      <c r="M437" s="194"/>
      <c r="N437" s="195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161</v>
      </c>
      <c r="AU437" s="17" t="s">
        <v>80</v>
      </c>
    </row>
    <row r="438" spans="1:65" s="13" customFormat="1" ht="11.25">
      <c r="B438" s="198"/>
      <c r="C438" s="199"/>
      <c r="D438" s="191" t="s">
        <v>165</v>
      </c>
      <c r="E438" s="200" t="s">
        <v>19</v>
      </c>
      <c r="F438" s="201" t="s">
        <v>707</v>
      </c>
      <c r="G438" s="199"/>
      <c r="H438" s="202">
        <v>19.440000000000001</v>
      </c>
      <c r="I438" s="203"/>
      <c r="J438" s="199"/>
      <c r="K438" s="199"/>
      <c r="L438" s="204"/>
      <c r="M438" s="205"/>
      <c r="N438" s="206"/>
      <c r="O438" s="206"/>
      <c r="P438" s="206"/>
      <c r="Q438" s="206"/>
      <c r="R438" s="206"/>
      <c r="S438" s="206"/>
      <c r="T438" s="207"/>
      <c r="AT438" s="208" t="s">
        <v>165</v>
      </c>
      <c r="AU438" s="208" t="s">
        <v>80</v>
      </c>
      <c r="AV438" s="13" t="s">
        <v>80</v>
      </c>
      <c r="AW438" s="13" t="s">
        <v>33</v>
      </c>
      <c r="AX438" s="13" t="s">
        <v>71</v>
      </c>
      <c r="AY438" s="208" t="s">
        <v>152</v>
      </c>
    </row>
    <row r="439" spans="1:65" s="13" customFormat="1" ht="11.25">
      <c r="B439" s="198"/>
      <c r="C439" s="199"/>
      <c r="D439" s="191" t="s">
        <v>165</v>
      </c>
      <c r="E439" s="200" t="s">
        <v>19</v>
      </c>
      <c r="F439" s="201" t="s">
        <v>708</v>
      </c>
      <c r="G439" s="199"/>
      <c r="H439" s="202">
        <v>18.376999999999999</v>
      </c>
      <c r="I439" s="203"/>
      <c r="J439" s="199"/>
      <c r="K439" s="199"/>
      <c r="L439" s="204"/>
      <c r="M439" s="205"/>
      <c r="N439" s="206"/>
      <c r="O439" s="206"/>
      <c r="P439" s="206"/>
      <c r="Q439" s="206"/>
      <c r="R439" s="206"/>
      <c r="S439" s="206"/>
      <c r="T439" s="207"/>
      <c r="AT439" s="208" t="s">
        <v>165</v>
      </c>
      <c r="AU439" s="208" t="s">
        <v>80</v>
      </c>
      <c r="AV439" s="13" t="s">
        <v>80</v>
      </c>
      <c r="AW439" s="13" t="s">
        <v>33</v>
      </c>
      <c r="AX439" s="13" t="s">
        <v>71</v>
      </c>
      <c r="AY439" s="208" t="s">
        <v>152</v>
      </c>
    </row>
    <row r="440" spans="1:65" s="13" customFormat="1" ht="11.25">
      <c r="B440" s="198"/>
      <c r="C440" s="199"/>
      <c r="D440" s="191" t="s">
        <v>165</v>
      </c>
      <c r="E440" s="200" t="s">
        <v>19</v>
      </c>
      <c r="F440" s="201" t="s">
        <v>709</v>
      </c>
      <c r="G440" s="199"/>
      <c r="H440" s="202">
        <v>25.564</v>
      </c>
      <c r="I440" s="203"/>
      <c r="J440" s="199"/>
      <c r="K440" s="199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165</v>
      </c>
      <c r="AU440" s="208" t="s">
        <v>80</v>
      </c>
      <c r="AV440" s="13" t="s">
        <v>80</v>
      </c>
      <c r="AW440" s="13" t="s">
        <v>33</v>
      </c>
      <c r="AX440" s="13" t="s">
        <v>71</v>
      </c>
      <c r="AY440" s="208" t="s">
        <v>152</v>
      </c>
    </row>
    <row r="441" spans="1:65" s="2" customFormat="1" ht="16.5" customHeight="1">
      <c r="A441" s="34"/>
      <c r="B441" s="35"/>
      <c r="C441" s="178" t="s">
        <v>710</v>
      </c>
      <c r="D441" s="178" t="s">
        <v>154</v>
      </c>
      <c r="E441" s="179" t="s">
        <v>711</v>
      </c>
      <c r="F441" s="180" t="s">
        <v>712</v>
      </c>
      <c r="G441" s="181" t="s">
        <v>308</v>
      </c>
      <c r="H441" s="182">
        <v>8.4000000000000005E-2</v>
      </c>
      <c r="I441" s="183"/>
      <c r="J441" s="184">
        <f>ROUND(I441*H441,2)</f>
        <v>0</v>
      </c>
      <c r="K441" s="180" t="s">
        <v>158</v>
      </c>
      <c r="L441" s="39"/>
      <c r="M441" s="185" t="s">
        <v>19</v>
      </c>
      <c r="N441" s="186" t="s">
        <v>43</v>
      </c>
      <c r="O441" s="64"/>
      <c r="P441" s="187">
        <f>O441*H441</f>
        <v>0</v>
      </c>
      <c r="Q441" s="187">
        <v>0</v>
      </c>
      <c r="R441" s="187">
        <f>Q441*H441</f>
        <v>0</v>
      </c>
      <c r="S441" s="187">
        <v>0</v>
      </c>
      <c r="T441" s="18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9" t="s">
        <v>275</v>
      </c>
      <c r="AT441" s="189" t="s">
        <v>154</v>
      </c>
      <c r="AU441" s="189" t="s">
        <v>80</v>
      </c>
      <c r="AY441" s="17" t="s">
        <v>152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7" t="s">
        <v>80</v>
      </c>
      <c r="BK441" s="190">
        <f>ROUND(I441*H441,2)</f>
        <v>0</v>
      </c>
      <c r="BL441" s="17" t="s">
        <v>275</v>
      </c>
      <c r="BM441" s="189" t="s">
        <v>713</v>
      </c>
    </row>
    <row r="442" spans="1:65" s="2" customFormat="1" ht="19.5">
      <c r="A442" s="34"/>
      <c r="B442" s="35"/>
      <c r="C442" s="36"/>
      <c r="D442" s="191" t="s">
        <v>161</v>
      </c>
      <c r="E442" s="36"/>
      <c r="F442" s="192" t="s">
        <v>714</v>
      </c>
      <c r="G442" s="36"/>
      <c r="H442" s="36"/>
      <c r="I442" s="193"/>
      <c r="J442" s="36"/>
      <c r="K442" s="36"/>
      <c r="L442" s="39"/>
      <c r="M442" s="194"/>
      <c r="N442" s="195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161</v>
      </c>
      <c r="AU442" s="17" t="s">
        <v>80</v>
      </c>
    </row>
    <row r="443" spans="1:65" s="2" customFormat="1" ht="11.25">
      <c r="A443" s="34"/>
      <c r="B443" s="35"/>
      <c r="C443" s="36"/>
      <c r="D443" s="196" t="s">
        <v>163</v>
      </c>
      <c r="E443" s="36"/>
      <c r="F443" s="197" t="s">
        <v>715</v>
      </c>
      <c r="G443" s="36"/>
      <c r="H443" s="36"/>
      <c r="I443" s="193"/>
      <c r="J443" s="36"/>
      <c r="K443" s="36"/>
      <c r="L443" s="39"/>
      <c r="M443" s="220"/>
      <c r="N443" s="221"/>
      <c r="O443" s="222"/>
      <c r="P443" s="222"/>
      <c r="Q443" s="222"/>
      <c r="R443" s="222"/>
      <c r="S443" s="222"/>
      <c r="T443" s="223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163</v>
      </c>
      <c r="AU443" s="17" t="s">
        <v>80</v>
      </c>
    </row>
    <row r="444" spans="1:65" s="2" customFormat="1" ht="6.95" customHeight="1">
      <c r="A444" s="34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39"/>
      <c r="M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</row>
  </sheetData>
  <sheetProtection algorithmName="SHA-512" hashValue="JZiOZb0dE5vHL7A956hF1snySKZ7xgVa4II9YWnNUxLX5hYQbVcQfp2SEW1219eXaRIKYxv5Dnf7mAdhOY4lzw==" saltValue="brpC2y/fz2LZNQe4I/3DodVFtKi6OQbOyEkyuL6tSKwwRcg6x+/Svs8HgZLrCtlGGddW4lEdRfz4WP5ow6EaNA==" spinCount="100000" sheet="1" objects="1" scenarios="1" formatColumns="0" formatRows="0" autoFilter="0"/>
  <autoFilter ref="C94:K443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5" r:id="rId2"/>
    <hyperlink ref="F109" r:id="rId3"/>
    <hyperlink ref="F113" r:id="rId4"/>
    <hyperlink ref="F118" r:id="rId5"/>
    <hyperlink ref="F122" r:id="rId6"/>
    <hyperlink ref="F126" r:id="rId7"/>
    <hyperlink ref="F132" r:id="rId8"/>
    <hyperlink ref="F137" r:id="rId9"/>
    <hyperlink ref="F142" r:id="rId10"/>
    <hyperlink ref="F149" r:id="rId11"/>
    <hyperlink ref="F157" r:id="rId12"/>
    <hyperlink ref="F161" r:id="rId13"/>
    <hyperlink ref="F164" r:id="rId14"/>
    <hyperlink ref="F167" r:id="rId15"/>
    <hyperlink ref="F171" r:id="rId16"/>
    <hyperlink ref="F174" r:id="rId17"/>
    <hyperlink ref="F178" r:id="rId18"/>
    <hyperlink ref="F181" r:id="rId19"/>
    <hyperlink ref="F185" r:id="rId20"/>
    <hyperlink ref="F189" r:id="rId21"/>
    <hyperlink ref="F193" r:id="rId22"/>
    <hyperlink ref="F197" r:id="rId23"/>
    <hyperlink ref="F209" r:id="rId24"/>
    <hyperlink ref="F219" r:id="rId25"/>
    <hyperlink ref="F224" r:id="rId26"/>
    <hyperlink ref="F234" r:id="rId27"/>
    <hyperlink ref="F238" r:id="rId28"/>
    <hyperlink ref="F242" r:id="rId29"/>
    <hyperlink ref="F245" r:id="rId30"/>
    <hyperlink ref="F250" r:id="rId31"/>
    <hyperlink ref="F255" r:id="rId32"/>
    <hyperlink ref="F258" r:id="rId33"/>
    <hyperlink ref="F264" r:id="rId34"/>
    <hyperlink ref="F269" r:id="rId35"/>
    <hyperlink ref="F274" r:id="rId36"/>
    <hyperlink ref="F279" r:id="rId37"/>
    <hyperlink ref="F285" r:id="rId38"/>
    <hyperlink ref="F289" r:id="rId39"/>
    <hyperlink ref="F294" r:id="rId40"/>
    <hyperlink ref="F305" r:id="rId41"/>
    <hyperlink ref="F313" r:id="rId42"/>
    <hyperlink ref="F318" r:id="rId43"/>
    <hyperlink ref="F350" r:id="rId44"/>
    <hyperlink ref="F355" r:id="rId45"/>
    <hyperlink ref="F369" r:id="rId46"/>
    <hyperlink ref="F373" r:id="rId47"/>
    <hyperlink ref="F377" r:id="rId48"/>
    <hyperlink ref="F382" r:id="rId49"/>
    <hyperlink ref="F387" r:id="rId50"/>
    <hyperlink ref="F391" r:id="rId51"/>
    <hyperlink ref="F397" r:id="rId52"/>
    <hyperlink ref="F402" r:id="rId53"/>
    <hyperlink ref="F417" r:id="rId54"/>
    <hyperlink ref="F432" r:id="rId55"/>
    <hyperlink ref="F443" r:id="rId5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716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90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ROUND(J94,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ROUND((SUM(BE94:BE285)),  2)</f>
        <v>0</v>
      </c>
      <c r="G35" s="34"/>
      <c r="H35" s="34"/>
      <c r="I35" s="124">
        <v>0.21</v>
      </c>
      <c r="J35" s="123">
        <f>ROUND(((SUM(BE94:BE285))*I35),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ROUND((SUM(BF94:BF285)),  2)</f>
        <v>0</v>
      </c>
      <c r="G36" s="34"/>
      <c r="H36" s="34"/>
      <c r="I36" s="124">
        <v>0.15</v>
      </c>
      <c r="J36" s="123">
        <f>ROUND(((SUM(BF94:BF285))*I36),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ROUND((SUM(BG94:BG285)),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ROUND((SUM(BH94:BH285)),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ROUND((SUM(BI94:BI285)),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SO-02 - Nádrž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J94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J95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J96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J176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717</v>
      </c>
      <c r="E67" s="148"/>
      <c r="F67" s="148"/>
      <c r="G67" s="148"/>
      <c r="H67" s="148"/>
      <c r="I67" s="148"/>
      <c r="J67" s="149">
        <f>J210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130</v>
      </c>
      <c r="E68" s="148"/>
      <c r="F68" s="148"/>
      <c r="G68" s="148"/>
      <c r="H68" s="148"/>
      <c r="I68" s="148"/>
      <c r="J68" s="149">
        <f>J214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131</v>
      </c>
      <c r="E69" s="148"/>
      <c r="F69" s="148"/>
      <c r="G69" s="148"/>
      <c r="H69" s="148"/>
      <c r="I69" s="148"/>
      <c r="J69" s="149">
        <f>J227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132</v>
      </c>
      <c r="E70" s="148"/>
      <c r="F70" s="148"/>
      <c r="G70" s="148"/>
      <c r="H70" s="148"/>
      <c r="I70" s="148"/>
      <c r="J70" s="149">
        <f>J256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133</v>
      </c>
      <c r="E71" s="148"/>
      <c r="F71" s="148"/>
      <c r="G71" s="148"/>
      <c r="H71" s="148"/>
      <c r="I71" s="148"/>
      <c r="J71" s="149">
        <f>J269</f>
        <v>0</v>
      </c>
      <c r="K71" s="97"/>
      <c r="L71" s="150"/>
    </row>
    <row r="72" spans="1:31" s="10" customFormat="1" ht="19.899999999999999" customHeight="1">
      <c r="B72" s="146"/>
      <c r="C72" s="97"/>
      <c r="D72" s="147" t="s">
        <v>134</v>
      </c>
      <c r="E72" s="148"/>
      <c r="F72" s="148"/>
      <c r="G72" s="148"/>
      <c r="H72" s="148"/>
      <c r="I72" s="148"/>
      <c r="J72" s="149">
        <f>J282</f>
        <v>0</v>
      </c>
      <c r="K72" s="97"/>
      <c r="L72" s="150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137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6"/>
      <c r="D82" s="36"/>
      <c r="E82" s="369" t="str">
        <f>E7</f>
        <v>Domov pod hradem Žampach - hospodaření se srážkovými vodami</v>
      </c>
      <c r="F82" s="370"/>
      <c r="G82" s="370"/>
      <c r="H82" s="370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1"/>
      <c r="C83" s="29" t="s">
        <v>119</v>
      </c>
      <c r="D83" s="22"/>
      <c r="E83" s="22"/>
      <c r="F83" s="22"/>
      <c r="G83" s="22"/>
      <c r="H83" s="22"/>
      <c r="I83" s="22"/>
      <c r="J83" s="22"/>
      <c r="K83" s="22"/>
      <c r="L83" s="20"/>
    </row>
    <row r="84" spans="1:63" s="2" customFormat="1" ht="16.5" customHeight="1">
      <c r="A84" s="34"/>
      <c r="B84" s="35"/>
      <c r="C84" s="36"/>
      <c r="D84" s="36"/>
      <c r="E84" s="369" t="s">
        <v>120</v>
      </c>
      <c r="F84" s="371"/>
      <c r="G84" s="371"/>
      <c r="H84" s="371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121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23" t="str">
        <f>E11</f>
        <v>SO-02 - Nádrž</v>
      </c>
      <c r="F86" s="371"/>
      <c r="G86" s="371"/>
      <c r="H86" s="371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F14</f>
        <v xml:space="preserve"> </v>
      </c>
      <c r="G88" s="36"/>
      <c r="H88" s="36"/>
      <c r="I88" s="29" t="s">
        <v>23</v>
      </c>
      <c r="J88" s="59" t="str">
        <f>IF(J14="","",J14)</f>
        <v>30. 11. 2021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40.15" customHeight="1">
      <c r="A90" s="34"/>
      <c r="B90" s="35"/>
      <c r="C90" s="29" t="s">
        <v>25</v>
      </c>
      <c r="D90" s="36"/>
      <c r="E90" s="36"/>
      <c r="F90" s="27" t="str">
        <f>E17</f>
        <v>Pardubický kraj, Komenského náměstí 125, Pardubice</v>
      </c>
      <c r="G90" s="36"/>
      <c r="H90" s="36"/>
      <c r="I90" s="29" t="s">
        <v>31</v>
      </c>
      <c r="J90" s="32" t="str">
        <f>E23</f>
        <v>IRBOS s.r.o., Čestice 115, Kostelec nad Orlicí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29</v>
      </c>
      <c r="D91" s="36"/>
      <c r="E91" s="36"/>
      <c r="F91" s="27" t="str">
        <f>IF(E20="","",E20)</f>
        <v>Vyplň údaj</v>
      </c>
      <c r="G91" s="36"/>
      <c r="H91" s="36"/>
      <c r="I91" s="29" t="s">
        <v>34</v>
      </c>
      <c r="J91" s="32" t="str">
        <f>E26</f>
        <v xml:space="preserve"> 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1"/>
      <c r="B93" s="152"/>
      <c r="C93" s="153" t="s">
        <v>138</v>
      </c>
      <c r="D93" s="154" t="s">
        <v>56</v>
      </c>
      <c r="E93" s="154" t="s">
        <v>52</v>
      </c>
      <c r="F93" s="154" t="s">
        <v>53</v>
      </c>
      <c r="G93" s="154" t="s">
        <v>139</v>
      </c>
      <c r="H93" s="154" t="s">
        <v>140</v>
      </c>
      <c r="I93" s="154" t="s">
        <v>141</v>
      </c>
      <c r="J93" s="154" t="s">
        <v>125</v>
      </c>
      <c r="K93" s="155" t="s">
        <v>142</v>
      </c>
      <c r="L93" s="156"/>
      <c r="M93" s="68" t="s">
        <v>19</v>
      </c>
      <c r="N93" s="69" t="s">
        <v>41</v>
      </c>
      <c r="O93" s="69" t="s">
        <v>143</v>
      </c>
      <c r="P93" s="69" t="s">
        <v>144</v>
      </c>
      <c r="Q93" s="69" t="s">
        <v>145</v>
      </c>
      <c r="R93" s="69" t="s">
        <v>146</v>
      </c>
      <c r="S93" s="69" t="s">
        <v>147</v>
      </c>
      <c r="T93" s="70" t="s">
        <v>148</v>
      </c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</row>
    <row r="94" spans="1:63" s="2" customFormat="1" ht="22.9" customHeight="1">
      <c r="A94" s="34"/>
      <c r="B94" s="35"/>
      <c r="C94" s="75" t="s">
        <v>149</v>
      </c>
      <c r="D94" s="36"/>
      <c r="E94" s="36"/>
      <c r="F94" s="36"/>
      <c r="G94" s="36"/>
      <c r="H94" s="36"/>
      <c r="I94" s="36"/>
      <c r="J94" s="157">
        <f>BK94</f>
        <v>0</v>
      </c>
      <c r="K94" s="36"/>
      <c r="L94" s="39"/>
      <c r="M94" s="71"/>
      <c r="N94" s="158"/>
      <c r="O94" s="72"/>
      <c r="P94" s="159">
        <f>P95</f>
        <v>0</v>
      </c>
      <c r="Q94" s="72"/>
      <c r="R94" s="159">
        <f>R95</f>
        <v>187.10456996000005</v>
      </c>
      <c r="S94" s="72"/>
      <c r="T94" s="160">
        <f>T95</f>
        <v>0.20200000000000001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70</v>
      </c>
      <c r="AU94" s="17" t="s">
        <v>126</v>
      </c>
      <c r="BK94" s="161">
        <f>BK95</f>
        <v>0</v>
      </c>
    </row>
    <row r="95" spans="1:63" s="12" customFormat="1" ht="25.9" customHeight="1">
      <c r="B95" s="162"/>
      <c r="C95" s="163"/>
      <c r="D95" s="164" t="s">
        <v>70</v>
      </c>
      <c r="E95" s="165" t="s">
        <v>150</v>
      </c>
      <c r="F95" s="165" t="s">
        <v>151</v>
      </c>
      <c r="G95" s="163"/>
      <c r="H95" s="163"/>
      <c r="I95" s="166"/>
      <c r="J95" s="167">
        <f>BK95</f>
        <v>0</v>
      </c>
      <c r="K95" s="163"/>
      <c r="L95" s="168"/>
      <c r="M95" s="169"/>
      <c r="N95" s="170"/>
      <c r="O95" s="170"/>
      <c r="P95" s="171">
        <f>P96+P176+P210+P214+P227+P256+P269+P282</f>
        <v>0</v>
      </c>
      <c r="Q95" s="170"/>
      <c r="R95" s="171">
        <f>R96+R176+R210+R214+R227+R256+R269+R282</f>
        <v>187.10456996000005</v>
      </c>
      <c r="S95" s="170"/>
      <c r="T95" s="172">
        <f>T96+T176+T210+T214+T227+T256+T269+T282</f>
        <v>0.20200000000000001</v>
      </c>
      <c r="AR95" s="173" t="s">
        <v>78</v>
      </c>
      <c r="AT95" s="174" t="s">
        <v>70</v>
      </c>
      <c r="AU95" s="174" t="s">
        <v>71</v>
      </c>
      <c r="AY95" s="173" t="s">
        <v>152</v>
      </c>
      <c r="BK95" s="175">
        <f>BK96+BK176+BK210+BK214+BK227+BK256+BK269+BK282</f>
        <v>0</v>
      </c>
    </row>
    <row r="96" spans="1:63" s="12" customFormat="1" ht="22.9" customHeight="1">
      <c r="B96" s="162"/>
      <c r="C96" s="163"/>
      <c r="D96" s="164" t="s">
        <v>70</v>
      </c>
      <c r="E96" s="176" t="s">
        <v>78</v>
      </c>
      <c r="F96" s="176" t="s">
        <v>153</v>
      </c>
      <c r="G96" s="163"/>
      <c r="H96" s="163"/>
      <c r="I96" s="166"/>
      <c r="J96" s="177">
        <f>BK96</f>
        <v>0</v>
      </c>
      <c r="K96" s="163"/>
      <c r="L96" s="168"/>
      <c r="M96" s="169"/>
      <c r="N96" s="170"/>
      <c r="O96" s="170"/>
      <c r="P96" s="171">
        <f>SUM(P97:P175)</f>
        <v>0</v>
      </c>
      <c r="Q96" s="170"/>
      <c r="R96" s="171">
        <f>SUM(R97:R175)</f>
        <v>0.45038976000000003</v>
      </c>
      <c r="S96" s="170"/>
      <c r="T96" s="172">
        <f>SUM(T97:T175)</f>
        <v>0</v>
      </c>
      <c r="AR96" s="173" t="s">
        <v>78</v>
      </c>
      <c r="AT96" s="174" t="s">
        <v>70</v>
      </c>
      <c r="AU96" s="174" t="s">
        <v>78</v>
      </c>
      <c r="AY96" s="173" t="s">
        <v>152</v>
      </c>
      <c r="BK96" s="175">
        <f>SUM(BK97:BK175)</f>
        <v>0</v>
      </c>
    </row>
    <row r="97" spans="1:65" s="2" customFormat="1" ht="16.5" customHeight="1">
      <c r="A97" s="34"/>
      <c r="B97" s="35"/>
      <c r="C97" s="178" t="s">
        <v>78</v>
      </c>
      <c r="D97" s="178" t="s">
        <v>154</v>
      </c>
      <c r="E97" s="179" t="s">
        <v>718</v>
      </c>
      <c r="F97" s="180" t="s">
        <v>719</v>
      </c>
      <c r="G97" s="181" t="s">
        <v>720</v>
      </c>
      <c r="H97" s="182">
        <v>200</v>
      </c>
      <c r="I97" s="183"/>
      <c r="J97" s="184">
        <f>ROUND(I97*H97,2)</f>
        <v>0</v>
      </c>
      <c r="K97" s="180" t="s">
        <v>158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3.0000000000000001E-5</v>
      </c>
      <c r="R97" s="187">
        <f>Q97*H97</f>
        <v>6.0000000000000001E-3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159</v>
      </c>
      <c r="AT97" s="189" t="s">
        <v>154</v>
      </c>
      <c r="AU97" s="189" t="s">
        <v>80</v>
      </c>
      <c r="AY97" s="17" t="s">
        <v>152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80</v>
      </c>
      <c r="BK97" s="190">
        <f>ROUND(I97*H97,2)</f>
        <v>0</v>
      </c>
      <c r="BL97" s="17" t="s">
        <v>159</v>
      </c>
      <c r="BM97" s="189" t="s">
        <v>721</v>
      </c>
    </row>
    <row r="98" spans="1:65" s="2" customFormat="1" ht="11.25">
      <c r="A98" s="34"/>
      <c r="B98" s="35"/>
      <c r="C98" s="36"/>
      <c r="D98" s="191" t="s">
        <v>161</v>
      </c>
      <c r="E98" s="36"/>
      <c r="F98" s="192" t="s">
        <v>722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80</v>
      </c>
    </row>
    <row r="99" spans="1:65" s="2" customFormat="1" ht="11.25">
      <c r="A99" s="34"/>
      <c r="B99" s="35"/>
      <c r="C99" s="36"/>
      <c r="D99" s="196" t="s">
        <v>163</v>
      </c>
      <c r="E99" s="36"/>
      <c r="F99" s="197" t="s">
        <v>723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163</v>
      </c>
      <c r="AU99" s="17" t="s">
        <v>80</v>
      </c>
    </row>
    <row r="100" spans="1:65" s="2" customFormat="1" ht="16.5" customHeight="1">
      <c r="A100" s="34"/>
      <c r="B100" s="35"/>
      <c r="C100" s="178" t="s">
        <v>80</v>
      </c>
      <c r="D100" s="178" t="s">
        <v>154</v>
      </c>
      <c r="E100" s="179" t="s">
        <v>724</v>
      </c>
      <c r="F100" s="180" t="s">
        <v>725</v>
      </c>
      <c r="G100" s="181" t="s">
        <v>183</v>
      </c>
      <c r="H100" s="182">
        <v>540</v>
      </c>
      <c r="I100" s="183"/>
      <c r="J100" s="184">
        <f>ROUND(I100*H100,2)</f>
        <v>0</v>
      </c>
      <c r="K100" s="180" t="s">
        <v>158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159</v>
      </c>
      <c r="AT100" s="189" t="s">
        <v>154</v>
      </c>
      <c r="AU100" s="189" t="s">
        <v>80</v>
      </c>
      <c r="AY100" s="17" t="s">
        <v>152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80</v>
      </c>
      <c r="BK100" s="190">
        <f>ROUND(I100*H100,2)</f>
        <v>0</v>
      </c>
      <c r="BL100" s="17" t="s">
        <v>159</v>
      </c>
      <c r="BM100" s="189" t="s">
        <v>726</v>
      </c>
    </row>
    <row r="101" spans="1:65" s="2" customFormat="1" ht="11.25">
      <c r="A101" s="34"/>
      <c r="B101" s="35"/>
      <c r="C101" s="36"/>
      <c r="D101" s="191" t="s">
        <v>161</v>
      </c>
      <c r="E101" s="36"/>
      <c r="F101" s="192" t="s">
        <v>727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161</v>
      </c>
      <c r="AU101" s="17" t="s">
        <v>80</v>
      </c>
    </row>
    <row r="102" spans="1:65" s="2" customFormat="1" ht="11.25">
      <c r="A102" s="34"/>
      <c r="B102" s="35"/>
      <c r="C102" s="36"/>
      <c r="D102" s="196" t="s">
        <v>163</v>
      </c>
      <c r="E102" s="36"/>
      <c r="F102" s="197" t="s">
        <v>728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163</v>
      </c>
      <c r="AU102" s="17" t="s">
        <v>80</v>
      </c>
    </row>
    <row r="103" spans="1:65" s="13" customFormat="1" ht="11.25">
      <c r="B103" s="198"/>
      <c r="C103" s="199"/>
      <c r="D103" s="191" t="s">
        <v>165</v>
      </c>
      <c r="E103" s="200" t="s">
        <v>19</v>
      </c>
      <c r="F103" s="201" t="s">
        <v>729</v>
      </c>
      <c r="G103" s="199"/>
      <c r="H103" s="202">
        <v>540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165</v>
      </c>
      <c r="AU103" s="208" t="s">
        <v>80</v>
      </c>
      <c r="AV103" s="13" t="s">
        <v>80</v>
      </c>
      <c r="AW103" s="13" t="s">
        <v>33</v>
      </c>
      <c r="AX103" s="13" t="s">
        <v>78</v>
      </c>
      <c r="AY103" s="208" t="s">
        <v>152</v>
      </c>
    </row>
    <row r="104" spans="1:65" s="2" customFormat="1" ht="16.5" customHeight="1">
      <c r="A104" s="34"/>
      <c r="B104" s="35"/>
      <c r="C104" s="178" t="s">
        <v>174</v>
      </c>
      <c r="D104" s="178" t="s">
        <v>154</v>
      </c>
      <c r="E104" s="179" t="s">
        <v>198</v>
      </c>
      <c r="F104" s="180" t="s">
        <v>199</v>
      </c>
      <c r="G104" s="181" t="s">
        <v>192</v>
      </c>
      <c r="H104" s="182">
        <v>39.881999999999998</v>
      </c>
      <c r="I104" s="183"/>
      <c r="J104" s="184">
        <f>ROUND(I104*H104,2)</f>
        <v>0</v>
      </c>
      <c r="K104" s="180" t="s">
        <v>158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159</v>
      </c>
      <c r="AT104" s="189" t="s">
        <v>154</v>
      </c>
      <c r="AU104" s="189" t="s">
        <v>80</v>
      </c>
      <c r="AY104" s="17" t="s">
        <v>152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80</v>
      </c>
      <c r="BK104" s="190">
        <f>ROUND(I104*H104,2)</f>
        <v>0</v>
      </c>
      <c r="BL104" s="17" t="s">
        <v>159</v>
      </c>
      <c r="BM104" s="189" t="s">
        <v>730</v>
      </c>
    </row>
    <row r="105" spans="1:65" s="2" customFormat="1" ht="19.5">
      <c r="A105" s="34"/>
      <c r="B105" s="35"/>
      <c r="C105" s="36"/>
      <c r="D105" s="191" t="s">
        <v>161</v>
      </c>
      <c r="E105" s="36"/>
      <c r="F105" s="192" t="s">
        <v>201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80</v>
      </c>
    </row>
    <row r="106" spans="1:65" s="2" customFormat="1" ht="11.25">
      <c r="A106" s="34"/>
      <c r="B106" s="35"/>
      <c r="C106" s="36"/>
      <c r="D106" s="196" t="s">
        <v>163</v>
      </c>
      <c r="E106" s="36"/>
      <c r="F106" s="197" t="s">
        <v>202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163</v>
      </c>
      <c r="AU106" s="17" t="s">
        <v>80</v>
      </c>
    </row>
    <row r="107" spans="1:65" s="13" customFormat="1" ht="11.25">
      <c r="B107" s="198"/>
      <c r="C107" s="199"/>
      <c r="D107" s="191" t="s">
        <v>165</v>
      </c>
      <c r="E107" s="200" t="s">
        <v>19</v>
      </c>
      <c r="F107" s="201" t="s">
        <v>731</v>
      </c>
      <c r="G107" s="199"/>
      <c r="H107" s="202">
        <v>39.881999999999998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165</v>
      </c>
      <c r="AU107" s="208" t="s">
        <v>80</v>
      </c>
      <c r="AV107" s="13" t="s">
        <v>80</v>
      </c>
      <c r="AW107" s="13" t="s">
        <v>33</v>
      </c>
      <c r="AX107" s="13" t="s">
        <v>78</v>
      </c>
      <c r="AY107" s="208" t="s">
        <v>152</v>
      </c>
    </row>
    <row r="108" spans="1:65" s="2" customFormat="1" ht="16.5" customHeight="1">
      <c r="A108" s="34"/>
      <c r="B108" s="35"/>
      <c r="C108" s="178" t="s">
        <v>159</v>
      </c>
      <c r="D108" s="178" t="s">
        <v>154</v>
      </c>
      <c r="E108" s="179" t="s">
        <v>732</v>
      </c>
      <c r="F108" s="180" t="s">
        <v>733</v>
      </c>
      <c r="G108" s="181" t="s">
        <v>192</v>
      </c>
      <c r="H108" s="182">
        <v>465</v>
      </c>
      <c r="I108" s="183"/>
      <c r="J108" s="184">
        <f>ROUND(I108*H108,2)</f>
        <v>0</v>
      </c>
      <c r="K108" s="180" t="s">
        <v>158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159</v>
      </c>
      <c r="AT108" s="189" t="s">
        <v>154</v>
      </c>
      <c r="AU108" s="189" t="s">
        <v>80</v>
      </c>
      <c r="AY108" s="17" t="s">
        <v>152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80</v>
      </c>
      <c r="BK108" s="190">
        <f>ROUND(I108*H108,2)</f>
        <v>0</v>
      </c>
      <c r="BL108" s="17" t="s">
        <v>159</v>
      </c>
      <c r="BM108" s="189" t="s">
        <v>734</v>
      </c>
    </row>
    <row r="109" spans="1:65" s="2" customFormat="1" ht="19.5">
      <c r="A109" s="34"/>
      <c r="B109" s="35"/>
      <c r="C109" s="36"/>
      <c r="D109" s="191" t="s">
        <v>161</v>
      </c>
      <c r="E109" s="36"/>
      <c r="F109" s="192" t="s">
        <v>735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2" customFormat="1" ht="11.25">
      <c r="A110" s="34"/>
      <c r="B110" s="35"/>
      <c r="C110" s="36"/>
      <c r="D110" s="196" t="s">
        <v>163</v>
      </c>
      <c r="E110" s="36"/>
      <c r="F110" s="197" t="s">
        <v>736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163</v>
      </c>
      <c r="AU110" s="17" t="s">
        <v>80</v>
      </c>
    </row>
    <row r="111" spans="1:65" s="13" customFormat="1" ht="11.25">
      <c r="B111" s="198"/>
      <c r="C111" s="199"/>
      <c r="D111" s="191" t="s">
        <v>165</v>
      </c>
      <c r="E111" s="200" t="s">
        <v>19</v>
      </c>
      <c r="F111" s="201" t="s">
        <v>737</v>
      </c>
      <c r="G111" s="199"/>
      <c r="H111" s="202">
        <v>465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165</v>
      </c>
      <c r="AU111" s="208" t="s">
        <v>80</v>
      </c>
      <c r="AV111" s="13" t="s">
        <v>80</v>
      </c>
      <c r="AW111" s="13" t="s">
        <v>33</v>
      </c>
      <c r="AX111" s="13" t="s">
        <v>78</v>
      </c>
      <c r="AY111" s="208" t="s">
        <v>152</v>
      </c>
    </row>
    <row r="112" spans="1:65" s="2" customFormat="1" ht="16.5" customHeight="1">
      <c r="A112" s="34"/>
      <c r="B112" s="35"/>
      <c r="C112" s="178" t="s">
        <v>189</v>
      </c>
      <c r="D112" s="178" t="s">
        <v>154</v>
      </c>
      <c r="E112" s="179" t="s">
        <v>738</v>
      </c>
      <c r="F112" s="180" t="s">
        <v>739</v>
      </c>
      <c r="G112" s="181" t="s">
        <v>183</v>
      </c>
      <c r="H112" s="182">
        <v>256.39</v>
      </c>
      <c r="I112" s="183"/>
      <c r="J112" s="184">
        <f>ROUND(I112*H112,2)</f>
        <v>0</v>
      </c>
      <c r="K112" s="180" t="s">
        <v>158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7.2000000000000005E-4</v>
      </c>
      <c r="R112" s="187">
        <f>Q112*H112</f>
        <v>0.18460080000000001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159</v>
      </c>
      <c r="AT112" s="189" t="s">
        <v>154</v>
      </c>
      <c r="AU112" s="189" t="s">
        <v>80</v>
      </c>
      <c r="AY112" s="17" t="s">
        <v>152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80</v>
      </c>
      <c r="BK112" s="190">
        <f>ROUND(I112*H112,2)</f>
        <v>0</v>
      </c>
      <c r="BL112" s="17" t="s">
        <v>159</v>
      </c>
      <c r="BM112" s="189" t="s">
        <v>740</v>
      </c>
    </row>
    <row r="113" spans="1:65" s="2" customFormat="1" ht="11.25">
      <c r="A113" s="34"/>
      <c r="B113" s="35"/>
      <c r="C113" s="36"/>
      <c r="D113" s="191" t="s">
        <v>161</v>
      </c>
      <c r="E113" s="36"/>
      <c r="F113" s="192" t="s">
        <v>741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80</v>
      </c>
    </row>
    <row r="114" spans="1:65" s="2" customFormat="1" ht="11.25">
      <c r="A114" s="34"/>
      <c r="B114" s="35"/>
      <c r="C114" s="36"/>
      <c r="D114" s="196" t="s">
        <v>163</v>
      </c>
      <c r="E114" s="36"/>
      <c r="F114" s="197" t="s">
        <v>742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163</v>
      </c>
      <c r="AU114" s="17" t="s">
        <v>80</v>
      </c>
    </row>
    <row r="115" spans="1:65" s="13" customFormat="1" ht="11.25">
      <c r="B115" s="198"/>
      <c r="C115" s="199"/>
      <c r="D115" s="191" t="s">
        <v>165</v>
      </c>
      <c r="E115" s="200" t="s">
        <v>19</v>
      </c>
      <c r="F115" s="201" t="s">
        <v>743</v>
      </c>
      <c r="G115" s="199"/>
      <c r="H115" s="202">
        <v>51.46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165</v>
      </c>
      <c r="AU115" s="208" t="s">
        <v>80</v>
      </c>
      <c r="AV115" s="13" t="s">
        <v>80</v>
      </c>
      <c r="AW115" s="13" t="s">
        <v>33</v>
      </c>
      <c r="AX115" s="13" t="s">
        <v>71</v>
      </c>
      <c r="AY115" s="208" t="s">
        <v>152</v>
      </c>
    </row>
    <row r="116" spans="1:65" s="13" customFormat="1" ht="11.25">
      <c r="B116" s="198"/>
      <c r="C116" s="199"/>
      <c r="D116" s="191" t="s">
        <v>165</v>
      </c>
      <c r="E116" s="200" t="s">
        <v>19</v>
      </c>
      <c r="F116" s="201" t="s">
        <v>744</v>
      </c>
      <c r="G116" s="199"/>
      <c r="H116" s="202">
        <v>204.93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165</v>
      </c>
      <c r="AU116" s="208" t="s">
        <v>80</v>
      </c>
      <c r="AV116" s="13" t="s">
        <v>80</v>
      </c>
      <c r="AW116" s="13" t="s">
        <v>33</v>
      </c>
      <c r="AX116" s="13" t="s">
        <v>71</v>
      </c>
      <c r="AY116" s="208" t="s">
        <v>152</v>
      </c>
    </row>
    <row r="117" spans="1:65" s="2" customFormat="1" ht="16.5" customHeight="1">
      <c r="A117" s="34"/>
      <c r="B117" s="35"/>
      <c r="C117" s="178" t="s">
        <v>197</v>
      </c>
      <c r="D117" s="178" t="s">
        <v>154</v>
      </c>
      <c r="E117" s="179" t="s">
        <v>745</v>
      </c>
      <c r="F117" s="180" t="s">
        <v>746</v>
      </c>
      <c r="G117" s="181" t="s">
        <v>183</v>
      </c>
      <c r="H117" s="182">
        <v>256.39</v>
      </c>
      <c r="I117" s="183"/>
      <c r="J117" s="184">
        <f>ROUND(I117*H117,2)</f>
        <v>0</v>
      </c>
      <c r="K117" s="180" t="s">
        <v>158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159</v>
      </c>
      <c r="AT117" s="189" t="s">
        <v>154</v>
      </c>
      <c r="AU117" s="189" t="s">
        <v>80</v>
      </c>
      <c r="AY117" s="17" t="s">
        <v>152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159</v>
      </c>
      <c r="BM117" s="189" t="s">
        <v>747</v>
      </c>
    </row>
    <row r="118" spans="1:65" s="2" customFormat="1" ht="19.5">
      <c r="A118" s="34"/>
      <c r="B118" s="35"/>
      <c r="C118" s="36"/>
      <c r="D118" s="191" t="s">
        <v>161</v>
      </c>
      <c r="E118" s="36"/>
      <c r="F118" s="192" t="s">
        <v>748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2" customFormat="1" ht="11.25">
      <c r="A119" s="34"/>
      <c r="B119" s="35"/>
      <c r="C119" s="36"/>
      <c r="D119" s="196" t="s">
        <v>163</v>
      </c>
      <c r="E119" s="36"/>
      <c r="F119" s="197" t="s">
        <v>749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80</v>
      </c>
    </row>
    <row r="120" spans="1:65" s="2" customFormat="1" ht="16.5" customHeight="1">
      <c r="A120" s="34"/>
      <c r="B120" s="35"/>
      <c r="C120" s="178" t="s">
        <v>204</v>
      </c>
      <c r="D120" s="178" t="s">
        <v>154</v>
      </c>
      <c r="E120" s="179" t="s">
        <v>750</v>
      </c>
      <c r="F120" s="180" t="s">
        <v>751</v>
      </c>
      <c r="G120" s="181" t="s">
        <v>192</v>
      </c>
      <c r="H120" s="182">
        <v>39.881999999999998</v>
      </c>
      <c r="I120" s="183"/>
      <c r="J120" s="184">
        <f>ROUND(I120*H120,2)</f>
        <v>0</v>
      </c>
      <c r="K120" s="180" t="s">
        <v>158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4.8000000000000001E-4</v>
      </c>
      <c r="R120" s="187">
        <f>Q120*H120</f>
        <v>1.9143359999999998E-2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159</v>
      </c>
      <c r="AT120" s="189" t="s">
        <v>154</v>
      </c>
      <c r="AU120" s="189" t="s">
        <v>80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159</v>
      </c>
      <c r="BM120" s="189" t="s">
        <v>752</v>
      </c>
    </row>
    <row r="121" spans="1:65" s="2" customFormat="1" ht="11.25">
      <c r="A121" s="34"/>
      <c r="B121" s="35"/>
      <c r="C121" s="36"/>
      <c r="D121" s="191" t="s">
        <v>161</v>
      </c>
      <c r="E121" s="36"/>
      <c r="F121" s="192" t="s">
        <v>753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2" customFormat="1" ht="11.25">
      <c r="A122" s="34"/>
      <c r="B122" s="35"/>
      <c r="C122" s="36"/>
      <c r="D122" s="196" t="s">
        <v>163</v>
      </c>
      <c r="E122" s="36"/>
      <c r="F122" s="197" t="s">
        <v>754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80</v>
      </c>
    </row>
    <row r="123" spans="1:65" s="13" customFormat="1" ht="11.25">
      <c r="B123" s="198"/>
      <c r="C123" s="199"/>
      <c r="D123" s="191" t="s">
        <v>165</v>
      </c>
      <c r="E123" s="200" t="s">
        <v>19</v>
      </c>
      <c r="F123" s="201" t="s">
        <v>731</v>
      </c>
      <c r="G123" s="199"/>
      <c r="H123" s="202">
        <v>39.881999999999998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165</v>
      </c>
      <c r="AU123" s="208" t="s">
        <v>80</v>
      </c>
      <c r="AV123" s="13" t="s">
        <v>80</v>
      </c>
      <c r="AW123" s="13" t="s">
        <v>33</v>
      </c>
      <c r="AX123" s="13" t="s">
        <v>78</v>
      </c>
      <c r="AY123" s="208" t="s">
        <v>152</v>
      </c>
    </row>
    <row r="124" spans="1:65" s="2" customFormat="1" ht="16.5" customHeight="1">
      <c r="A124" s="34"/>
      <c r="B124" s="35"/>
      <c r="C124" s="178" t="s">
        <v>213</v>
      </c>
      <c r="D124" s="178" t="s">
        <v>154</v>
      </c>
      <c r="E124" s="179" t="s">
        <v>755</v>
      </c>
      <c r="F124" s="180" t="s">
        <v>756</v>
      </c>
      <c r="G124" s="181" t="s">
        <v>192</v>
      </c>
      <c r="H124" s="182">
        <v>39.881999999999998</v>
      </c>
      <c r="I124" s="183"/>
      <c r="J124" s="184">
        <f>ROUND(I124*H124,2)</f>
        <v>0</v>
      </c>
      <c r="K124" s="180" t="s">
        <v>158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159</v>
      </c>
      <c r="AT124" s="189" t="s">
        <v>154</v>
      </c>
      <c r="AU124" s="189" t="s">
        <v>80</v>
      </c>
      <c r="AY124" s="17" t="s">
        <v>152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80</v>
      </c>
      <c r="BK124" s="190">
        <f>ROUND(I124*H124,2)</f>
        <v>0</v>
      </c>
      <c r="BL124" s="17" t="s">
        <v>159</v>
      </c>
      <c r="BM124" s="189" t="s">
        <v>757</v>
      </c>
    </row>
    <row r="125" spans="1:65" s="2" customFormat="1" ht="11.25">
      <c r="A125" s="34"/>
      <c r="B125" s="35"/>
      <c r="C125" s="36"/>
      <c r="D125" s="191" t="s">
        <v>161</v>
      </c>
      <c r="E125" s="36"/>
      <c r="F125" s="192" t="s">
        <v>758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80</v>
      </c>
    </row>
    <row r="126" spans="1:65" s="2" customFormat="1" ht="11.25">
      <c r="A126" s="34"/>
      <c r="B126" s="35"/>
      <c r="C126" s="36"/>
      <c r="D126" s="196" t="s">
        <v>163</v>
      </c>
      <c r="E126" s="36"/>
      <c r="F126" s="197" t="s">
        <v>759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163</v>
      </c>
      <c r="AU126" s="17" t="s">
        <v>80</v>
      </c>
    </row>
    <row r="127" spans="1:65" s="2" customFormat="1" ht="16.5" customHeight="1">
      <c r="A127" s="34"/>
      <c r="B127" s="35"/>
      <c r="C127" s="178" t="s">
        <v>221</v>
      </c>
      <c r="D127" s="178" t="s">
        <v>154</v>
      </c>
      <c r="E127" s="179" t="s">
        <v>760</v>
      </c>
      <c r="F127" s="180" t="s">
        <v>761</v>
      </c>
      <c r="G127" s="181" t="s">
        <v>183</v>
      </c>
      <c r="H127" s="182">
        <v>204.93</v>
      </c>
      <c r="I127" s="183"/>
      <c r="J127" s="184">
        <f>ROUND(I127*H127,2)</f>
        <v>0</v>
      </c>
      <c r="K127" s="180" t="s">
        <v>158</v>
      </c>
      <c r="L127" s="39"/>
      <c r="M127" s="185" t="s">
        <v>19</v>
      </c>
      <c r="N127" s="186" t="s">
        <v>43</v>
      </c>
      <c r="O127" s="64"/>
      <c r="P127" s="187">
        <f>O127*H127</f>
        <v>0</v>
      </c>
      <c r="Q127" s="187">
        <v>1.1199999999999999E-3</v>
      </c>
      <c r="R127" s="187">
        <f>Q127*H127</f>
        <v>0.22952159999999999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159</v>
      </c>
      <c r="AT127" s="189" t="s">
        <v>154</v>
      </c>
      <c r="AU127" s="189" t="s">
        <v>80</v>
      </c>
      <c r="AY127" s="17" t="s">
        <v>152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80</v>
      </c>
      <c r="BK127" s="190">
        <f>ROUND(I127*H127,2)</f>
        <v>0</v>
      </c>
      <c r="BL127" s="17" t="s">
        <v>159</v>
      </c>
      <c r="BM127" s="189" t="s">
        <v>762</v>
      </c>
    </row>
    <row r="128" spans="1:65" s="2" customFormat="1" ht="11.25">
      <c r="A128" s="34"/>
      <c r="B128" s="35"/>
      <c r="C128" s="36"/>
      <c r="D128" s="191" t="s">
        <v>161</v>
      </c>
      <c r="E128" s="36"/>
      <c r="F128" s="192" t="s">
        <v>763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80</v>
      </c>
    </row>
    <row r="129" spans="1:65" s="2" customFormat="1" ht="11.25">
      <c r="A129" s="34"/>
      <c r="B129" s="35"/>
      <c r="C129" s="36"/>
      <c r="D129" s="196" t="s">
        <v>163</v>
      </c>
      <c r="E129" s="36"/>
      <c r="F129" s="197" t="s">
        <v>764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163</v>
      </c>
      <c r="AU129" s="17" t="s">
        <v>80</v>
      </c>
    </row>
    <row r="130" spans="1:65" s="2" customFormat="1" ht="19.5">
      <c r="A130" s="34"/>
      <c r="B130" s="35"/>
      <c r="C130" s="36"/>
      <c r="D130" s="191" t="s">
        <v>368</v>
      </c>
      <c r="E130" s="36"/>
      <c r="F130" s="219" t="s">
        <v>765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368</v>
      </c>
      <c r="AU130" s="17" t="s">
        <v>80</v>
      </c>
    </row>
    <row r="131" spans="1:65" s="13" customFormat="1" ht="11.25">
      <c r="B131" s="198"/>
      <c r="C131" s="199"/>
      <c r="D131" s="191" t="s">
        <v>165</v>
      </c>
      <c r="E131" s="200" t="s">
        <v>19</v>
      </c>
      <c r="F131" s="201" t="s">
        <v>744</v>
      </c>
      <c r="G131" s="199"/>
      <c r="H131" s="202">
        <v>204.93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165</v>
      </c>
      <c r="AU131" s="208" t="s">
        <v>80</v>
      </c>
      <c r="AV131" s="13" t="s">
        <v>80</v>
      </c>
      <c r="AW131" s="13" t="s">
        <v>33</v>
      </c>
      <c r="AX131" s="13" t="s">
        <v>78</v>
      </c>
      <c r="AY131" s="208" t="s">
        <v>152</v>
      </c>
    </row>
    <row r="132" spans="1:65" s="2" customFormat="1" ht="16.5" customHeight="1">
      <c r="A132" s="34"/>
      <c r="B132" s="35"/>
      <c r="C132" s="178" t="s">
        <v>229</v>
      </c>
      <c r="D132" s="178" t="s">
        <v>154</v>
      </c>
      <c r="E132" s="179" t="s">
        <v>766</v>
      </c>
      <c r="F132" s="180" t="s">
        <v>767</v>
      </c>
      <c r="G132" s="181" t="s">
        <v>183</v>
      </c>
      <c r="H132" s="182">
        <v>204.93</v>
      </c>
      <c r="I132" s="183"/>
      <c r="J132" s="184">
        <f>ROUND(I132*H132,2)</f>
        <v>0</v>
      </c>
      <c r="K132" s="180" t="s">
        <v>158</v>
      </c>
      <c r="L132" s="39"/>
      <c r="M132" s="185" t="s">
        <v>19</v>
      </c>
      <c r="N132" s="186" t="s">
        <v>43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159</v>
      </c>
      <c r="AT132" s="189" t="s">
        <v>154</v>
      </c>
      <c r="AU132" s="189" t="s">
        <v>80</v>
      </c>
      <c r="AY132" s="17" t="s">
        <v>152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80</v>
      </c>
      <c r="BK132" s="190">
        <f>ROUND(I132*H132,2)</f>
        <v>0</v>
      </c>
      <c r="BL132" s="17" t="s">
        <v>159</v>
      </c>
      <c r="BM132" s="189" t="s">
        <v>768</v>
      </c>
    </row>
    <row r="133" spans="1:65" s="2" customFormat="1" ht="19.5">
      <c r="A133" s="34"/>
      <c r="B133" s="35"/>
      <c r="C133" s="36"/>
      <c r="D133" s="191" t="s">
        <v>161</v>
      </c>
      <c r="E133" s="36"/>
      <c r="F133" s="192" t="s">
        <v>769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80</v>
      </c>
    </row>
    <row r="134" spans="1:65" s="2" customFormat="1" ht="11.25">
      <c r="A134" s="34"/>
      <c r="B134" s="35"/>
      <c r="C134" s="36"/>
      <c r="D134" s="196" t="s">
        <v>163</v>
      </c>
      <c r="E134" s="36"/>
      <c r="F134" s="197" t="s">
        <v>770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163</v>
      </c>
      <c r="AU134" s="17" t="s">
        <v>80</v>
      </c>
    </row>
    <row r="135" spans="1:65" s="2" customFormat="1" ht="19.5">
      <c r="A135" s="34"/>
      <c r="B135" s="35"/>
      <c r="C135" s="36"/>
      <c r="D135" s="191" t="s">
        <v>368</v>
      </c>
      <c r="E135" s="36"/>
      <c r="F135" s="219" t="s">
        <v>771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368</v>
      </c>
      <c r="AU135" s="17" t="s">
        <v>80</v>
      </c>
    </row>
    <row r="136" spans="1:65" s="2" customFormat="1" ht="21.75" customHeight="1">
      <c r="A136" s="34"/>
      <c r="B136" s="35"/>
      <c r="C136" s="178" t="s">
        <v>239</v>
      </c>
      <c r="D136" s="178" t="s">
        <v>154</v>
      </c>
      <c r="E136" s="179" t="s">
        <v>294</v>
      </c>
      <c r="F136" s="180" t="s">
        <v>295</v>
      </c>
      <c r="G136" s="181" t="s">
        <v>192</v>
      </c>
      <c r="H136" s="182">
        <v>80.8</v>
      </c>
      <c r="I136" s="183"/>
      <c r="J136" s="184">
        <f>ROUND(I136*H136,2)</f>
        <v>0</v>
      </c>
      <c r="K136" s="180" t="s">
        <v>158</v>
      </c>
      <c r="L136" s="39"/>
      <c r="M136" s="185" t="s">
        <v>19</v>
      </c>
      <c r="N136" s="186" t="s">
        <v>43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159</v>
      </c>
      <c r="AT136" s="189" t="s">
        <v>154</v>
      </c>
      <c r="AU136" s="189" t="s">
        <v>80</v>
      </c>
      <c r="AY136" s="17" t="s">
        <v>152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159</v>
      </c>
      <c r="BM136" s="189" t="s">
        <v>772</v>
      </c>
    </row>
    <row r="137" spans="1:65" s="2" customFormat="1" ht="19.5">
      <c r="A137" s="34"/>
      <c r="B137" s="35"/>
      <c r="C137" s="36"/>
      <c r="D137" s="191" t="s">
        <v>161</v>
      </c>
      <c r="E137" s="36"/>
      <c r="F137" s="192" t="s">
        <v>297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80</v>
      </c>
    </row>
    <row r="138" spans="1:65" s="2" customFormat="1" ht="11.25">
      <c r="A138" s="34"/>
      <c r="B138" s="35"/>
      <c r="C138" s="36"/>
      <c r="D138" s="196" t="s">
        <v>163</v>
      </c>
      <c r="E138" s="36"/>
      <c r="F138" s="197" t="s">
        <v>298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80</v>
      </c>
    </row>
    <row r="139" spans="1:65" s="13" customFormat="1" ht="11.25">
      <c r="B139" s="198"/>
      <c r="C139" s="199"/>
      <c r="D139" s="191" t="s">
        <v>165</v>
      </c>
      <c r="E139" s="200" t="s">
        <v>19</v>
      </c>
      <c r="F139" s="201" t="s">
        <v>773</v>
      </c>
      <c r="G139" s="199"/>
      <c r="H139" s="202">
        <v>80.8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165</v>
      </c>
      <c r="AU139" s="208" t="s">
        <v>80</v>
      </c>
      <c r="AV139" s="13" t="s">
        <v>80</v>
      </c>
      <c r="AW139" s="13" t="s">
        <v>33</v>
      </c>
      <c r="AX139" s="13" t="s">
        <v>78</v>
      </c>
      <c r="AY139" s="208" t="s">
        <v>152</v>
      </c>
    </row>
    <row r="140" spans="1:65" s="2" customFormat="1" ht="16.5" customHeight="1">
      <c r="A140" s="34"/>
      <c r="B140" s="35"/>
      <c r="C140" s="178" t="s">
        <v>250</v>
      </c>
      <c r="D140" s="178" t="s">
        <v>154</v>
      </c>
      <c r="E140" s="179" t="s">
        <v>301</v>
      </c>
      <c r="F140" s="180" t="s">
        <v>302</v>
      </c>
      <c r="G140" s="181" t="s">
        <v>192</v>
      </c>
      <c r="H140" s="182">
        <v>80.8</v>
      </c>
      <c r="I140" s="183"/>
      <c r="J140" s="184">
        <f>ROUND(I140*H140,2)</f>
        <v>0</v>
      </c>
      <c r="K140" s="180" t="s">
        <v>158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159</v>
      </c>
      <c r="AT140" s="189" t="s">
        <v>154</v>
      </c>
      <c r="AU140" s="189" t="s">
        <v>80</v>
      </c>
      <c r="AY140" s="17" t="s">
        <v>152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80</v>
      </c>
      <c r="BK140" s="190">
        <f>ROUND(I140*H140,2)</f>
        <v>0</v>
      </c>
      <c r="BL140" s="17" t="s">
        <v>159</v>
      </c>
      <c r="BM140" s="189" t="s">
        <v>774</v>
      </c>
    </row>
    <row r="141" spans="1:65" s="2" customFormat="1" ht="19.5">
      <c r="A141" s="34"/>
      <c r="B141" s="35"/>
      <c r="C141" s="36"/>
      <c r="D141" s="191" t="s">
        <v>161</v>
      </c>
      <c r="E141" s="36"/>
      <c r="F141" s="192" t="s">
        <v>304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2" customFormat="1" ht="11.25">
      <c r="A142" s="34"/>
      <c r="B142" s="35"/>
      <c r="C142" s="36"/>
      <c r="D142" s="196" t="s">
        <v>163</v>
      </c>
      <c r="E142" s="36"/>
      <c r="F142" s="197" t="s">
        <v>305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80</v>
      </c>
    </row>
    <row r="143" spans="1:65" s="13" customFormat="1" ht="11.25">
      <c r="B143" s="198"/>
      <c r="C143" s="199"/>
      <c r="D143" s="191" t="s">
        <v>165</v>
      </c>
      <c r="E143" s="200" t="s">
        <v>19</v>
      </c>
      <c r="F143" s="201" t="s">
        <v>773</v>
      </c>
      <c r="G143" s="199"/>
      <c r="H143" s="202">
        <v>80.8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165</v>
      </c>
      <c r="AU143" s="208" t="s">
        <v>80</v>
      </c>
      <c r="AV143" s="13" t="s">
        <v>80</v>
      </c>
      <c r="AW143" s="13" t="s">
        <v>33</v>
      </c>
      <c r="AX143" s="13" t="s">
        <v>78</v>
      </c>
      <c r="AY143" s="208" t="s">
        <v>152</v>
      </c>
    </row>
    <row r="144" spans="1:65" s="2" customFormat="1" ht="16.5" customHeight="1">
      <c r="A144" s="34"/>
      <c r="B144" s="35"/>
      <c r="C144" s="178" t="s">
        <v>257</v>
      </c>
      <c r="D144" s="178" t="s">
        <v>154</v>
      </c>
      <c r="E144" s="179" t="s">
        <v>775</v>
      </c>
      <c r="F144" s="180" t="s">
        <v>776</v>
      </c>
      <c r="G144" s="181" t="s">
        <v>192</v>
      </c>
      <c r="H144" s="182">
        <v>265</v>
      </c>
      <c r="I144" s="183"/>
      <c r="J144" s="184">
        <f>ROUND(I144*H144,2)</f>
        <v>0</v>
      </c>
      <c r="K144" s="180" t="s">
        <v>158</v>
      </c>
      <c r="L144" s="39"/>
      <c r="M144" s="185" t="s">
        <v>19</v>
      </c>
      <c r="N144" s="186" t="s">
        <v>43</v>
      </c>
      <c r="O144" s="64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159</v>
      </c>
      <c r="AT144" s="189" t="s">
        <v>154</v>
      </c>
      <c r="AU144" s="189" t="s">
        <v>80</v>
      </c>
      <c r="AY144" s="17" t="s">
        <v>152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80</v>
      </c>
      <c r="BK144" s="190">
        <f>ROUND(I144*H144,2)</f>
        <v>0</v>
      </c>
      <c r="BL144" s="17" t="s">
        <v>159</v>
      </c>
      <c r="BM144" s="189" t="s">
        <v>777</v>
      </c>
    </row>
    <row r="145" spans="1:65" s="2" customFormat="1" ht="19.5">
      <c r="A145" s="34"/>
      <c r="B145" s="35"/>
      <c r="C145" s="36"/>
      <c r="D145" s="191" t="s">
        <v>161</v>
      </c>
      <c r="E145" s="36"/>
      <c r="F145" s="192" t="s">
        <v>778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80</v>
      </c>
    </row>
    <row r="146" spans="1:65" s="2" customFormat="1" ht="11.25">
      <c r="A146" s="34"/>
      <c r="B146" s="35"/>
      <c r="C146" s="36"/>
      <c r="D146" s="196" t="s">
        <v>163</v>
      </c>
      <c r="E146" s="36"/>
      <c r="F146" s="197" t="s">
        <v>779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80</v>
      </c>
    </row>
    <row r="147" spans="1:65" s="13" customFormat="1" ht="11.25">
      <c r="B147" s="198"/>
      <c r="C147" s="199"/>
      <c r="D147" s="191" t="s">
        <v>165</v>
      </c>
      <c r="E147" s="200" t="s">
        <v>19</v>
      </c>
      <c r="F147" s="201" t="s">
        <v>780</v>
      </c>
      <c r="G147" s="199"/>
      <c r="H147" s="202">
        <v>265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165</v>
      </c>
      <c r="AU147" s="208" t="s">
        <v>80</v>
      </c>
      <c r="AV147" s="13" t="s">
        <v>80</v>
      </c>
      <c r="AW147" s="13" t="s">
        <v>33</v>
      </c>
      <c r="AX147" s="13" t="s">
        <v>78</v>
      </c>
      <c r="AY147" s="208" t="s">
        <v>152</v>
      </c>
    </row>
    <row r="148" spans="1:65" s="2" customFormat="1" ht="16.5" customHeight="1">
      <c r="A148" s="34"/>
      <c r="B148" s="35"/>
      <c r="C148" s="178" t="s">
        <v>263</v>
      </c>
      <c r="D148" s="178" t="s">
        <v>154</v>
      </c>
      <c r="E148" s="179" t="s">
        <v>306</v>
      </c>
      <c r="F148" s="180" t="s">
        <v>307</v>
      </c>
      <c r="G148" s="181" t="s">
        <v>308</v>
      </c>
      <c r="H148" s="182">
        <v>145.44</v>
      </c>
      <c r="I148" s="183"/>
      <c r="J148" s="184">
        <f>ROUND(I148*H148,2)</f>
        <v>0</v>
      </c>
      <c r="K148" s="180" t="s">
        <v>158</v>
      </c>
      <c r="L148" s="39"/>
      <c r="M148" s="185" t="s">
        <v>19</v>
      </c>
      <c r="N148" s="186" t="s">
        <v>43</v>
      </c>
      <c r="O148" s="64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159</v>
      </c>
      <c r="AT148" s="189" t="s">
        <v>154</v>
      </c>
      <c r="AU148" s="189" t="s">
        <v>80</v>
      </c>
      <c r="AY148" s="17" t="s">
        <v>152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80</v>
      </c>
      <c r="BK148" s="190">
        <f>ROUND(I148*H148,2)</f>
        <v>0</v>
      </c>
      <c r="BL148" s="17" t="s">
        <v>159</v>
      </c>
      <c r="BM148" s="189" t="s">
        <v>781</v>
      </c>
    </row>
    <row r="149" spans="1:65" s="2" customFormat="1" ht="11.25">
      <c r="A149" s="34"/>
      <c r="B149" s="35"/>
      <c r="C149" s="36"/>
      <c r="D149" s="191" t="s">
        <v>161</v>
      </c>
      <c r="E149" s="36"/>
      <c r="F149" s="192" t="s">
        <v>310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161</v>
      </c>
      <c r="AU149" s="17" t="s">
        <v>80</v>
      </c>
    </row>
    <row r="150" spans="1:65" s="2" customFormat="1" ht="11.25">
      <c r="A150" s="34"/>
      <c r="B150" s="35"/>
      <c r="C150" s="36"/>
      <c r="D150" s="196" t="s">
        <v>163</v>
      </c>
      <c r="E150" s="36"/>
      <c r="F150" s="197" t="s">
        <v>311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163</v>
      </c>
      <c r="AU150" s="17" t="s">
        <v>80</v>
      </c>
    </row>
    <row r="151" spans="1:65" s="13" customFormat="1" ht="11.25">
      <c r="B151" s="198"/>
      <c r="C151" s="199"/>
      <c r="D151" s="191" t="s">
        <v>165</v>
      </c>
      <c r="E151" s="200" t="s">
        <v>19</v>
      </c>
      <c r="F151" s="201" t="s">
        <v>782</v>
      </c>
      <c r="G151" s="199"/>
      <c r="H151" s="202">
        <v>145.44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165</v>
      </c>
      <c r="AU151" s="208" t="s">
        <v>80</v>
      </c>
      <c r="AV151" s="13" t="s">
        <v>80</v>
      </c>
      <c r="AW151" s="13" t="s">
        <v>33</v>
      </c>
      <c r="AX151" s="13" t="s">
        <v>78</v>
      </c>
      <c r="AY151" s="208" t="s">
        <v>152</v>
      </c>
    </row>
    <row r="152" spans="1:65" s="2" customFormat="1" ht="16.5" customHeight="1">
      <c r="A152" s="34"/>
      <c r="B152" s="35"/>
      <c r="C152" s="178" t="s">
        <v>8</v>
      </c>
      <c r="D152" s="178" t="s">
        <v>154</v>
      </c>
      <c r="E152" s="179" t="s">
        <v>314</v>
      </c>
      <c r="F152" s="180" t="s">
        <v>315</v>
      </c>
      <c r="G152" s="181" t="s">
        <v>192</v>
      </c>
      <c r="H152" s="182">
        <v>80.8</v>
      </c>
      <c r="I152" s="183"/>
      <c r="J152" s="184">
        <f>ROUND(I152*H152,2)</f>
        <v>0</v>
      </c>
      <c r="K152" s="180" t="s">
        <v>158</v>
      </c>
      <c r="L152" s="39"/>
      <c r="M152" s="185" t="s">
        <v>19</v>
      </c>
      <c r="N152" s="186" t="s">
        <v>43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159</v>
      </c>
      <c r="AT152" s="189" t="s">
        <v>154</v>
      </c>
      <c r="AU152" s="189" t="s">
        <v>80</v>
      </c>
      <c r="AY152" s="17" t="s">
        <v>152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159</v>
      </c>
      <c r="BM152" s="189" t="s">
        <v>783</v>
      </c>
    </row>
    <row r="153" spans="1:65" s="2" customFormat="1" ht="11.25">
      <c r="A153" s="34"/>
      <c r="B153" s="35"/>
      <c r="C153" s="36"/>
      <c r="D153" s="191" t="s">
        <v>161</v>
      </c>
      <c r="E153" s="36"/>
      <c r="F153" s="192" t="s">
        <v>317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80</v>
      </c>
    </row>
    <row r="154" spans="1:65" s="2" customFormat="1" ht="11.25">
      <c r="A154" s="34"/>
      <c r="B154" s="35"/>
      <c r="C154" s="36"/>
      <c r="D154" s="196" t="s">
        <v>163</v>
      </c>
      <c r="E154" s="36"/>
      <c r="F154" s="197" t="s">
        <v>318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80</v>
      </c>
    </row>
    <row r="155" spans="1:65" s="13" customFormat="1" ht="11.25">
      <c r="B155" s="198"/>
      <c r="C155" s="199"/>
      <c r="D155" s="191" t="s">
        <v>165</v>
      </c>
      <c r="E155" s="200" t="s">
        <v>19</v>
      </c>
      <c r="F155" s="201" t="s">
        <v>784</v>
      </c>
      <c r="G155" s="199"/>
      <c r="H155" s="202">
        <v>80.8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165</v>
      </c>
      <c r="AU155" s="208" t="s">
        <v>80</v>
      </c>
      <c r="AV155" s="13" t="s">
        <v>80</v>
      </c>
      <c r="AW155" s="13" t="s">
        <v>33</v>
      </c>
      <c r="AX155" s="13" t="s">
        <v>78</v>
      </c>
      <c r="AY155" s="208" t="s">
        <v>152</v>
      </c>
    </row>
    <row r="156" spans="1:65" s="2" customFormat="1" ht="16.5" customHeight="1">
      <c r="A156" s="34"/>
      <c r="B156" s="35"/>
      <c r="C156" s="178" t="s">
        <v>275</v>
      </c>
      <c r="D156" s="178" t="s">
        <v>154</v>
      </c>
      <c r="E156" s="179" t="s">
        <v>321</v>
      </c>
      <c r="F156" s="180" t="s">
        <v>322</v>
      </c>
      <c r="G156" s="181" t="s">
        <v>192</v>
      </c>
      <c r="H156" s="182">
        <v>159.143</v>
      </c>
      <c r="I156" s="183"/>
      <c r="J156" s="184">
        <f>ROUND(I156*H156,2)</f>
        <v>0</v>
      </c>
      <c r="K156" s="180" t="s">
        <v>158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159</v>
      </c>
      <c r="AT156" s="189" t="s">
        <v>154</v>
      </c>
      <c r="AU156" s="189" t="s">
        <v>80</v>
      </c>
      <c r="AY156" s="17" t="s">
        <v>152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159</v>
      </c>
      <c r="BM156" s="189" t="s">
        <v>785</v>
      </c>
    </row>
    <row r="157" spans="1:65" s="2" customFormat="1" ht="19.5">
      <c r="A157" s="34"/>
      <c r="B157" s="35"/>
      <c r="C157" s="36"/>
      <c r="D157" s="191" t="s">
        <v>161</v>
      </c>
      <c r="E157" s="36"/>
      <c r="F157" s="192" t="s">
        <v>324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80</v>
      </c>
    </row>
    <row r="158" spans="1:65" s="2" customFormat="1" ht="11.25">
      <c r="A158" s="34"/>
      <c r="B158" s="35"/>
      <c r="C158" s="36"/>
      <c r="D158" s="196" t="s">
        <v>163</v>
      </c>
      <c r="E158" s="36"/>
      <c r="F158" s="197" t="s">
        <v>325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80</v>
      </c>
    </row>
    <row r="159" spans="1:65" s="13" customFormat="1" ht="11.25">
      <c r="B159" s="198"/>
      <c r="C159" s="199"/>
      <c r="D159" s="191" t="s">
        <v>165</v>
      </c>
      <c r="E159" s="200" t="s">
        <v>19</v>
      </c>
      <c r="F159" s="201" t="s">
        <v>786</v>
      </c>
      <c r="G159" s="199"/>
      <c r="H159" s="202">
        <v>26.143000000000001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165</v>
      </c>
      <c r="AU159" s="208" t="s">
        <v>80</v>
      </c>
      <c r="AV159" s="13" t="s">
        <v>80</v>
      </c>
      <c r="AW159" s="13" t="s">
        <v>33</v>
      </c>
      <c r="AX159" s="13" t="s">
        <v>71</v>
      </c>
      <c r="AY159" s="208" t="s">
        <v>152</v>
      </c>
    </row>
    <row r="160" spans="1:65" s="13" customFormat="1" ht="11.25">
      <c r="B160" s="198"/>
      <c r="C160" s="199"/>
      <c r="D160" s="191" t="s">
        <v>165</v>
      </c>
      <c r="E160" s="200" t="s">
        <v>19</v>
      </c>
      <c r="F160" s="201" t="s">
        <v>787</v>
      </c>
      <c r="G160" s="199"/>
      <c r="H160" s="202">
        <v>133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165</v>
      </c>
      <c r="AU160" s="208" t="s">
        <v>80</v>
      </c>
      <c r="AV160" s="13" t="s">
        <v>80</v>
      </c>
      <c r="AW160" s="13" t="s">
        <v>33</v>
      </c>
      <c r="AX160" s="13" t="s">
        <v>71</v>
      </c>
      <c r="AY160" s="208" t="s">
        <v>152</v>
      </c>
    </row>
    <row r="161" spans="1:65" s="2" customFormat="1" ht="21.75" customHeight="1">
      <c r="A161" s="34"/>
      <c r="B161" s="35"/>
      <c r="C161" s="178" t="s">
        <v>281</v>
      </c>
      <c r="D161" s="178" t="s">
        <v>154</v>
      </c>
      <c r="E161" s="179" t="s">
        <v>788</v>
      </c>
      <c r="F161" s="180" t="s">
        <v>789</v>
      </c>
      <c r="G161" s="181" t="s">
        <v>183</v>
      </c>
      <c r="H161" s="182">
        <v>540</v>
      </c>
      <c r="I161" s="183"/>
      <c r="J161" s="184">
        <f>ROUND(I161*H161,2)</f>
        <v>0</v>
      </c>
      <c r="K161" s="180" t="s">
        <v>158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159</v>
      </c>
      <c r="AT161" s="189" t="s">
        <v>154</v>
      </c>
      <c r="AU161" s="189" t="s">
        <v>80</v>
      </c>
      <c r="AY161" s="17" t="s">
        <v>152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159</v>
      </c>
      <c r="BM161" s="189" t="s">
        <v>790</v>
      </c>
    </row>
    <row r="162" spans="1:65" s="2" customFormat="1" ht="11.25">
      <c r="A162" s="34"/>
      <c r="B162" s="35"/>
      <c r="C162" s="36"/>
      <c r="D162" s="191" t="s">
        <v>161</v>
      </c>
      <c r="E162" s="36"/>
      <c r="F162" s="192" t="s">
        <v>791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161</v>
      </c>
      <c r="AU162" s="17" t="s">
        <v>80</v>
      </c>
    </row>
    <row r="163" spans="1:65" s="2" customFormat="1" ht="11.25">
      <c r="A163" s="34"/>
      <c r="B163" s="35"/>
      <c r="C163" s="36"/>
      <c r="D163" s="196" t="s">
        <v>163</v>
      </c>
      <c r="E163" s="36"/>
      <c r="F163" s="197" t="s">
        <v>792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80</v>
      </c>
    </row>
    <row r="164" spans="1:65" s="13" customFormat="1" ht="11.25">
      <c r="B164" s="198"/>
      <c r="C164" s="199"/>
      <c r="D164" s="191" t="s">
        <v>165</v>
      </c>
      <c r="E164" s="200" t="s">
        <v>19</v>
      </c>
      <c r="F164" s="201" t="s">
        <v>729</v>
      </c>
      <c r="G164" s="199"/>
      <c r="H164" s="202">
        <v>540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165</v>
      </c>
      <c r="AU164" s="208" t="s">
        <v>80</v>
      </c>
      <c r="AV164" s="13" t="s">
        <v>80</v>
      </c>
      <c r="AW164" s="13" t="s">
        <v>33</v>
      </c>
      <c r="AX164" s="13" t="s">
        <v>78</v>
      </c>
      <c r="AY164" s="208" t="s">
        <v>152</v>
      </c>
    </row>
    <row r="165" spans="1:65" s="2" customFormat="1" ht="16.5" customHeight="1">
      <c r="A165" s="34"/>
      <c r="B165" s="35"/>
      <c r="C165" s="178" t="s">
        <v>287</v>
      </c>
      <c r="D165" s="178" t="s">
        <v>154</v>
      </c>
      <c r="E165" s="179" t="s">
        <v>358</v>
      </c>
      <c r="F165" s="180" t="s">
        <v>359</v>
      </c>
      <c r="G165" s="181" t="s">
        <v>183</v>
      </c>
      <c r="H165" s="182">
        <v>540</v>
      </c>
      <c r="I165" s="183"/>
      <c r="J165" s="184">
        <f>ROUND(I165*H165,2)</f>
        <v>0</v>
      </c>
      <c r="K165" s="180" t="s">
        <v>158</v>
      </c>
      <c r="L165" s="39"/>
      <c r="M165" s="185" t="s">
        <v>19</v>
      </c>
      <c r="N165" s="186" t="s">
        <v>43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159</v>
      </c>
      <c r="AT165" s="189" t="s">
        <v>154</v>
      </c>
      <c r="AU165" s="189" t="s">
        <v>80</v>
      </c>
      <c r="AY165" s="17" t="s">
        <v>152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159</v>
      </c>
      <c r="BM165" s="189" t="s">
        <v>793</v>
      </c>
    </row>
    <row r="166" spans="1:65" s="2" customFormat="1" ht="11.25">
      <c r="A166" s="34"/>
      <c r="B166" s="35"/>
      <c r="C166" s="36"/>
      <c r="D166" s="191" t="s">
        <v>161</v>
      </c>
      <c r="E166" s="36"/>
      <c r="F166" s="192" t="s">
        <v>361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80</v>
      </c>
    </row>
    <row r="167" spans="1:65" s="2" customFormat="1" ht="11.25">
      <c r="A167" s="34"/>
      <c r="B167" s="35"/>
      <c r="C167" s="36"/>
      <c r="D167" s="196" t="s">
        <v>163</v>
      </c>
      <c r="E167" s="36"/>
      <c r="F167" s="197" t="s">
        <v>362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163</v>
      </c>
      <c r="AU167" s="17" t="s">
        <v>80</v>
      </c>
    </row>
    <row r="168" spans="1:65" s="2" customFormat="1" ht="16.5" customHeight="1">
      <c r="A168" s="34"/>
      <c r="B168" s="35"/>
      <c r="C168" s="209" t="s">
        <v>293</v>
      </c>
      <c r="D168" s="209" t="s">
        <v>346</v>
      </c>
      <c r="E168" s="210" t="s">
        <v>364</v>
      </c>
      <c r="F168" s="211" t="s">
        <v>365</v>
      </c>
      <c r="G168" s="212" t="s">
        <v>366</v>
      </c>
      <c r="H168" s="213">
        <v>11.124000000000001</v>
      </c>
      <c r="I168" s="214"/>
      <c r="J168" s="215">
        <f>ROUND(I168*H168,2)</f>
        <v>0</v>
      </c>
      <c r="K168" s="211" t="s">
        <v>158</v>
      </c>
      <c r="L168" s="216"/>
      <c r="M168" s="217" t="s">
        <v>19</v>
      </c>
      <c r="N168" s="218" t="s">
        <v>43</v>
      </c>
      <c r="O168" s="64"/>
      <c r="P168" s="187">
        <f>O168*H168</f>
        <v>0</v>
      </c>
      <c r="Q168" s="187">
        <v>1E-3</v>
      </c>
      <c r="R168" s="187">
        <f>Q168*H168</f>
        <v>1.1124E-2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213</v>
      </c>
      <c r="AT168" s="189" t="s">
        <v>346</v>
      </c>
      <c r="AU168" s="189" t="s">
        <v>80</v>
      </c>
      <c r="AY168" s="17" t="s">
        <v>152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159</v>
      </c>
      <c r="BM168" s="189" t="s">
        <v>794</v>
      </c>
    </row>
    <row r="169" spans="1:65" s="2" customFormat="1" ht="11.25">
      <c r="A169" s="34"/>
      <c r="B169" s="35"/>
      <c r="C169" s="36"/>
      <c r="D169" s="191" t="s">
        <v>161</v>
      </c>
      <c r="E169" s="36"/>
      <c r="F169" s="192" t="s">
        <v>365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2" customFormat="1" ht="19.5">
      <c r="A170" s="34"/>
      <c r="B170" s="35"/>
      <c r="C170" s="36"/>
      <c r="D170" s="191" t="s">
        <v>368</v>
      </c>
      <c r="E170" s="36"/>
      <c r="F170" s="219" t="s">
        <v>369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368</v>
      </c>
      <c r="AU170" s="17" t="s">
        <v>80</v>
      </c>
    </row>
    <row r="171" spans="1:65" s="13" customFormat="1" ht="11.25">
      <c r="B171" s="198"/>
      <c r="C171" s="199"/>
      <c r="D171" s="191" t="s">
        <v>165</v>
      </c>
      <c r="E171" s="200" t="s">
        <v>19</v>
      </c>
      <c r="F171" s="201" t="s">
        <v>795</v>
      </c>
      <c r="G171" s="199"/>
      <c r="H171" s="202">
        <v>11.124000000000001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165</v>
      </c>
      <c r="AU171" s="208" t="s">
        <v>80</v>
      </c>
      <c r="AV171" s="13" t="s">
        <v>80</v>
      </c>
      <c r="AW171" s="13" t="s">
        <v>33</v>
      </c>
      <c r="AX171" s="13" t="s">
        <v>78</v>
      </c>
      <c r="AY171" s="208" t="s">
        <v>152</v>
      </c>
    </row>
    <row r="172" spans="1:65" s="2" customFormat="1" ht="16.5" customHeight="1">
      <c r="A172" s="34"/>
      <c r="B172" s="35"/>
      <c r="C172" s="178" t="s">
        <v>300</v>
      </c>
      <c r="D172" s="178" t="s">
        <v>154</v>
      </c>
      <c r="E172" s="179" t="s">
        <v>796</v>
      </c>
      <c r="F172" s="180" t="s">
        <v>797</v>
      </c>
      <c r="G172" s="181" t="s">
        <v>183</v>
      </c>
      <c r="H172" s="182">
        <v>540</v>
      </c>
      <c r="I172" s="183"/>
      <c r="J172" s="184">
        <f>ROUND(I172*H172,2)</f>
        <v>0</v>
      </c>
      <c r="K172" s="180" t="s">
        <v>158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159</v>
      </c>
      <c r="AT172" s="189" t="s">
        <v>154</v>
      </c>
      <c r="AU172" s="189" t="s">
        <v>80</v>
      </c>
      <c r="AY172" s="17" t="s">
        <v>152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159</v>
      </c>
      <c r="BM172" s="189" t="s">
        <v>798</v>
      </c>
    </row>
    <row r="173" spans="1:65" s="2" customFormat="1" ht="11.25">
      <c r="A173" s="34"/>
      <c r="B173" s="35"/>
      <c r="C173" s="36"/>
      <c r="D173" s="191" t="s">
        <v>161</v>
      </c>
      <c r="E173" s="36"/>
      <c r="F173" s="192" t="s">
        <v>799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80</v>
      </c>
    </row>
    <row r="174" spans="1:65" s="2" customFormat="1" ht="11.25">
      <c r="A174" s="34"/>
      <c r="B174" s="35"/>
      <c r="C174" s="36"/>
      <c r="D174" s="196" t="s">
        <v>163</v>
      </c>
      <c r="E174" s="36"/>
      <c r="F174" s="197" t="s">
        <v>800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163</v>
      </c>
      <c r="AU174" s="17" t="s">
        <v>80</v>
      </c>
    </row>
    <row r="175" spans="1:65" s="13" customFormat="1" ht="11.25">
      <c r="B175" s="198"/>
      <c r="C175" s="199"/>
      <c r="D175" s="191" t="s">
        <v>165</v>
      </c>
      <c r="E175" s="200" t="s">
        <v>19</v>
      </c>
      <c r="F175" s="201" t="s">
        <v>801</v>
      </c>
      <c r="G175" s="199"/>
      <c r="H175" s="202">
        <v>540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165</v>
      </c>
      <c r="AU175" s="208" t="s">
        <v>80</v>
      </c>
      <c r="AV175" s="13" t="s">
        <v>80</v>
      </c>
      <c r="AW175" s="13" t="s">
        <v>33</v>
      </c>
      <c r="AX175" s="13" t="s">
        <v>78</v>
      </c>
      <c r="AY175" s="208" t="s">
        <v>152</v>
      </c>
    </row>
    <row r="176" spans="1:65" s="12" customFormat="1" ht="22.9" customHeight="1">
      <c r="B176" s="162"/>
      <c r="C176" s="163"/>
      <c r="D176" s="164" t="s">
        <v>70</v>
      </c>
      <c r="E176" s="176" t="s">
        <v>80</v>
      </c>
      <c r="F176" s="176" t="s">
        <v>371</v>
      </c>
      <c r="G176" s="163"/>
      <c r="H176" s="163"/>
      <c r="I176" s="166"/>
      <c r="J176" s="177">
        <f>BK176</f>
        <v>0</v>
      </c>
      <c r="K176" s="163"/>
      <c r="L176" s="168"/>
      <c r="M176" s="169"/>
      <c r="N176" s="170"/>
      <c r="O176" s="170"/>
      <c r="P176" s="171">
        <f>SUM(P177:P209)</f>
        <v>0</v>
      </c>
      <c r="Q176" s="170"/>
      <c r="R176" s="171">
        <f>SUM(R177:R209)</f>
        <v>169.16962820000006</v>
      </c>
      <c r="S176" s="170"/>
      <c r="T176" s="172">
        <f>SUM(T177:T209)</f>
        <v>0</v>
      </c>
      <c r="AR176" s="173" t="s">
        <v>78</v>
      </c>
      <c r="AT176" s="174" t="s">
        <v>70</v>
      </c>
      <c r="AU176" s="174" t="s">
        <v>78</v>
      </c>
      <c r="AY176" s="173" t="s">
        <v>152</v>
      </c>
      <c r="BK176" s="175">
        <f>SUM(BK177:BK209)</f>
        <v>0</v>
      </c>
    </row>
    <row r="177" spans="1:65" s="2" customFormat="1" ht="24.2" customHeight="1">
      <c r="A177" s="34"/>
      <c r="B177" s="35"/>
      <c r="C177" s="178" t="s">
        <v>7</v>
      </c>
      <c r="D177" s="178" t="s">
        <v>154</v>
      </c>
      <c r="E177" s="179" t="s">
        <v>802</v>
      </c>
      <c r="F177" s="180" t="s">
        <v>803</v>
      </c>
      <c r="G177" s="181" t="s">
        <v>157</v>
      </c>
      <c r="H177" s="182">
        <v>45</v>
      </c>
      <c r="I177" s="183"/>
      <c r="J177" s="184">
        <f>ROUND(I177*H177,2)</f>
        <v>0</v>
      </c>
      <c r="K177" s="180" t="s">
        <v>158</v>
      </c>
      <c r="L177" s="39"/>
      <c r="M177" s="185" t="s">
        <v>19</v>
      </c>
      <c r="N177" s="186" t="s">
        <v>43</v>
      </c>
      <c r="O177" s="64"/>
      <c r="P177" s="187">
        <f>O177*H177</f>
        <v>0</v>
      </c>
      <c r="Q177" s="187">
        <v>0.28736</v>
      </c>
      <c r="R177" s="187">
        <f>Q177*H177</f>
        <v>12.9312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159</v>
      </c>
      <c r="AT177" s="189" t="s">
        <v>154</v>
      </c>
      <c r="AU177" s="189" t="s">
        <v>80</v>
      </c>
      <c r="AY177" s="17" t="s">
        <v>152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80</v>
      </c>
      <c r="BK177" s="190">
        <f>ROUND(I177*H177,2)</f>
        <v>0</v>
      </c>
      <c r="BL177" s="17" t="s">
        <v>159</v>
      </c>
      <c r="BM177" s="189" t="s">
        <v>804</v>
      </c>
    </row>
    <row r="178" spans="1:65" s="2" customFormat="1" ht="19.5">
      <c r="A178" s="34"/>
      <c r="B178" s="35"/>
      <c r="C178" s="36"/>
      <c r="D178" s="191" t="s">
        <v>161</v>
      </c>
      <c r="E178" s="36"/>
      <c r="F178" s="192" t="s">
        <v>805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80</v>
      </c>
    </row>
    <row r="179" spans="1:65" s="2" customFormat="1" ht="11.25">
      <c r="A179" s="34"/>
      <c r="B179" s="35"/>
      <c r="C179" s="36"/>
      <c r="D179" s="196" t="s">
        <v>163</v>
      </c>
      <c r="E179" s="36"/>
      <c r="F179" s="197" t="s">
        <v>806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163</v>
      </c>
      <c r="AU179" s="17" t="s">
        <v>80</v>
      </c>
    </row>
    <row r="180" spans="1:65" s="13" customFormat="1" ht="11.25">
      <c r="B180" s="198"/>
      <c r="C180" s="199"/>
      <c r="D180" s="191" t="s">
        <v>165</v>
      </c>
      <c r="E180" s="200" t="s">
        <v>19</v>
      </c>
      <c r="F180" s="201" t="s">
        <v>807</v>
      </c>
      <c r="G180" s="199"/>
      <c r="H180" s="202">
        <v>45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165</v>
      </c>
      <c r="AU180" s="208" t="s">
        <v>80</v>
      </c>
      <c r="AV180" s="13" t="s">
        <v>80</v>
      </c>
      <c r="AW180" s="13" t="s">
        <v>33</v>
      </c>
      <c r="AX180" s="13" t="s">
        <v>78</v>
      </c>
      <c r="AY180" s="208" t="s">
        <v>152</v>
      </c>
    </row>
    <row r="181" spans="1:65" s="2" customFormat="1" ht="16.5" customHeight="1">
      <c r="A181" s="34"/>
      <c r="B181" s="35"/>
      <c r="C181" s="209" t="s">
        <v>313</v>
      </c>
      <c r="D181" s="209" t="s">
        <v>346</v>
      </c>
      <c r="E181" s="210" t="s">
        <v>808</v>
      </c>
      <c r="F181" s="211" t="s">
        <v>809</v>
      </c>
      <c r="G181" s="212" t="s">
        <v>474</v>
      </c>
      <c r="H181" s="213">
        <v>1</v>
      </c>
      <c r="I181" s="214"/>
      <c r="J181" s="215">
        <f>ROUND(I181*H181,2)</f>
        <v>0</v>
      </c>
      <c r="K181" s="211" t="s">
        <v>158</v>
      </c>
      <c r="L181" s="216"/>
      <c r="M181" s="217" t="s">
        <v>19</v>
      </c>
      <c r="N181" s="218" t="s">
        <v>43</v>
      </c>
      <c r="O181" s="64"/>
      <c r="P181" s="187">
        <f>O181*H181</f>
        <v>0</v>
      </c>
      <c r="Q181" s="187">
        <v>1.2999999999999999E-3</v>
      </c>
      <c r="R181" s="187">
        <f>Q181*H181</f>
        <v>1.2999999999999999E-3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213</v>
      </c>
      <c r="AT181" s="189" t="s">
        <v>346</v>
      </c>
      <c r="AU181" s="189" t="s">
        <v>80</v>
      </c>
      <c r="AY181" s="17" t="s">
        <v>152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159</v>
      </c>
      <c r="BM181" s="189" t="s">
        <v>810</v>
      </c>
    </row>
    <row r="182" spans="1:65" s="2" customFormat="1" ht="11.25">
      <c r="A182" s="34"/>
      <c r="B182" s="35"/>
      <c r="C182" s="36"/>
      <c r="D182" s="191" t="s">
        <v>161</v>
      </c>
      <c r="E182" s="36"/>
      <c r="F182" s="192" t="s">
        <v>809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80</v>
      </c>
    </row>
    <row r="183" spans="1:65" s="2" customFormat="1" ht="24.2" customHeight="1">
      <c r="A183" s="34"/>
      <c r="B183" s="35"/>
      <c r="C183" s="178" t="s">
        <v>320</v>
      </c>
      <c r="D183" s="178" t="s">
        <v>154</v>
      </c>
      <c r="E183" s="179" t="s">
        <v>811</v>
      </c>
      <c r="F183" s="180" t="s">
        <v>812</v>
      </c>
      <c r="G183" s="181" t="s">
        <v>157</v>
      </c>
      <c r="H183" s="182">
        <v>21</v>
      </c>
      <c r="I183" s="183"/>
      <c r="J183" s="184">
        <f>ROUND(I183*H183,2)</f>
        <v>0</v>
      </c>
      <c r="K183" s="180" t="s">
        <v>158</v>
      </c>
      <c r="L183" s="39"/>
      <c r="M183" s="185" t="s">
        <v>19</v>
      </c>
      <c r="N183" s="186" t="s">
        <v>43</v>
      </c>
      <c r="O183" s="64"/>
      <c r="P183" s="187">
        <f>O183*H183</f>
        <v>0</v>
      </c>
      <c r="Q183" s="187">
        <v>0.28700999999999999</v>
      </c>
      <c r="R183" s="187">
        <f>Q183*H183</f>
        <v>6.0272100000000002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159</v>
      </c>
      <c r="AT183" s="189" t="s">
        <v>154</v>
      </c>
      <c r="AU183" s="189" t="s">
        <v>80</v>
      </c>
      <c r="AY183" s="17" t="s">
        <v>152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159</v>
      </c>
      <c r="BM183" s="189" t="s">
        <v>813</v>
      </c>
    </row>
    <row r="184" spans="1:65" s="2" customFormat="1" ht="19.5">
      <c r="A184" s="34"/>
      <c r="B184" s="35"/>
      <c r="C184" s="36"/>
      <c r="D184" s="191" t="s">
        <v>161</v>
      </c>
      <c r="E184" s="36"/>
      <c r="F184" s="192" t="s">
        <v>814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161</v>
      </c>
      <c r="AU184" s="17" t="s">
        <v>80</v>
      </c>
    </row>
    <row r="185" spans="1:65" s="2" customFormat="1" ht="11.25">
      <c r="A185" s="34"/>
      <c r="B185" s="35"/>
      <c r="C185" s="36"/>
      <c r="D185" s="196" t="s">
        <v>163</v>
      </c>
      <c r="E185" s="36"/>
      <c r="F185" s="197" t="s">
        <v>815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80</v>
      </c>
    </row>
    <row r="186" spans="1:65" s="13" customFormat="1" ht="11.25">
      <c r="B186" s="198"/>
      <c r="C186" s="199"/>
      <c r="D186" s="191" t="s">
        <v>165</v>
      </c>
      <c r="E186" s="200" t="s">
        <v>19</v>
      </c>
      <c r="F186" s="201" t="s">
        <v>816</v>
      </c>
      <c r="G186" s="199"/>
      <c r="H186" s="202">
        <v>21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165</v>
      </c>
      <c r="AU186" s="208" t="s">
        <v>80</v>
      </c>
      <c r="AV186" s="13" t="s">
        <v>80</v>
      </c>
      <c r="AW186" s="13" t="s">
        <v>33</v>
      </c>
      <c r="AX186" s="13" t="s">
        <v>78</v>
      </c>
      <c r="AY186" s="208" t="s">
        <v>152</v>
      </c>
    </row>
    <row r="187" spans="1:65" s="2" customFormat="1" ht="16.5" customHeight="1">
      <c r="A187" s="34"/>
      <c r="B187" s="35"/>
      <c r="C187" s="178" t="s">
        <v>335</v>
      </c>
      <c r="D187" s="178" t="s">
        <v>154</v>
      </c>
      <c r="E187" s="179" t="s">
        <v>817</v>
      </c>
      <c r="F187" s="180" t="s">
        <v>818</v>
      </c>
      <c r="G187" s="181" t="s">
        <v>192</v>
      </c>
      <c r="H187" s="182">
        <v>38.115000000000002</v>
      </c>
      <c r="I187" s="183"/>
      <c r="J187" s="184">
        <f>ROUND(I187*H187,2)</f>
        <v>0</v>
      </c>
      <c r="K187" s="180" t="s">
        <v>158</v>
      </c>
      <c r="L187" s="39"/>
      <c r="M187" s="185" t="s">
        <v>19</v>
      </c>
      <c r="N187" s="186" t="s">
        <v>43</v>
      </c>
      <c r="O187" s="64"/>
      <c r="P187" s="187">
        <f>O187*H187</f>
        <v>0</v>
      </c>
      <c r="Q187" s="187">
        <v>2.16</v>
      </c>
      <c r="R187" s="187">
        <f>Q187*H187</f>
        <v>82.328400000000016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159</v>
      </c>
      <c r="AT187" s="189" t="s">
        <v>154</v>
      </c>
      <c r="AU187" s="189" t="s">
        <v>80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159</v>
      </c>
      <c r="BM187" s="189" t="s">
        <v>819</v>
      </c>
    </row>
    <row r="188" spans="1:65" s="2" customFormat="1" ht="11.25">
      <c r="A188" s="34"/>
      <c r="B188" s="35"/>
      <c r="C188" s="36"/>
      <c r="D188" s="191" t="s">
        <v>161</v>
      </c>
      <c r="E188" s="36"/>
      <c r="F188" s="192" t="s">
        <v>818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80</v>
      </c>
    </row>
    <row r="189" spans="1:65" s="2" customFormat="1" ht="11.25">
      <c r="A189" s="34"/>
      <c r="B189" s="35"/>
      <c r="C189" s="36"/>
      <c r="D189" s="196" t="s">
        <v>163</v>
      </c>
      <c r="E189" s="36"/>
      <c r="F189" s="197" t="s">
        <v>820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80</v>
      </c>
    </row>
    <row r="190" spans="1:65" s="13" customFormat="1" ht="11.25">
      <c r="B190" s="198"/>
      <c r="C190" s="199"/>
      <c r="D190" s="191" t="s">
        <v>165</v>
      </c>
      <c r="E190" s="200" t="s">
        <v>19</v>
      </c>
      <c r="F190" s="201" t="s">
        <v>821</v>
      </c>
      <c r="G190" s="199"/>
      <c r="H190" s="202">
        <v>38.115000000000002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165</v>
      </c>
      <c r="AU190" s="208" t="s">
        <v>80</v>
      </c>
      <c r="AV190" s="13" t="s">
        <v>80</v>
      </c>
      <c r="AW190" s="13" t="s">
        <v>33</v>
      </c>
      <c r="AX190" s="13" t="s">
        <v>78</v>
      </c>
      <c r="AY190" s="208" t="s">
        <v>152</v>
      </c>
    </row>
    <row r="191" spans="1:65" s="2" customFormat="1" ht="16.5" customHeight="1">
      <c r="A191" s="34"/>
      <c r="B191" s="35"/>
      <c r="C191" s="178" t="s">
        <v>345</v>
      </c>
      <c r="D191" s="178" t="s">
        <v>154</v>
      </c>
      <c r="E191" s="179" t="s">
        <v>822</v>
      </c>
      <c r="F191" s="180" t="s">
        <v>823</v>
      </c>
      <c r="G191" s="181" t="s">
        <v>192</v>
      </c>
      <c r="H191" s="182">
        <v>26.673999999999999</v>
      </c>
      <c r="I191" s="183"/>
      <c r="J191" s="184">
        <f>ROUND(I191*H191,2)</f>
        <v>0</v>
      </c>
      <c r="K191" s="180" t="s">
        <v>158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2.45329</v>
      </c>
      <c r="R191" s="187">
        <f>Q191*H191</f>
        <v>65.439057460000001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159</v>
      </c>
      <c r="AT191" s="189" t="s">
        <v>154</v>
      </c>
      <c r="AU191" s="189" t="s">
        <v>80</v>
      </c>
      <c r="AY191" s="17" t="s">
        <v>152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159</v>
      </c>
      <c r="BM191" s="189" t="s">
        <v>824</v>
      </c>
    </row>
    <row r="192" spans="1:65" s="2" customFormat="1" ht="11.25">
      <c r="A192" s="34"/>
      <c r="B192" s="35"/>
      <c r="C192" s="36"/>
      <c r="D192" s="191" t="s">
        <v>161</v>
      </c>
      <c r="E192" s="36"/>
      <c r="F192" s="192" t="s">
        <v>825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80</v>
      </c>
    </row>
    <row r="193" spans="1:65" s="2" customFormat="1" ht="11.25">
      <c r="A193" s="34"/>
      <c r="B193" s="35"/>
      <c r="C193" s="36"/>
      <c r="D193" s="196" t="s">
        <v>163</v>
      </c>
      <c r="E193" s="36"/>
      <c r="F193" s="197" t="s">
        <v>826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80</v>
      </c>
    </row>
    <row r="194" spans="1:65" s="13" customFormat="1" ht="11.25">
      <c r="B194" s="198"/>
      <c r="C194" s="199"/>
      <c r="D194" s="191" t="s">
        <v>165</v>
      </c>
      <c r="E194" s="200" t="s">
        <v>19</v>
      </c>
      <c r="F194" s="201" t="s">
        <v>827</v>
      </c>
      <c r="G194" s="199"/>
      <c r="H194" s="202">
        <v>26.673999999999999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165</v>
      </c>
      <c r="AU194" s="208" t="s">
        <v>80</v>
      </c>
      <c r="AV194" s="13" t="s">
        <v>80</v>
      </c>
      <c r="AW194" s="13" t="s">
        <v>33</v>
      </c>
      <c r="AX194" s="13" t="s">
        <v>78</v>
      </c>
      <c r="AY194" s="208" t="s">
        <v>152</v>
      </c>
    </row>
    <row r="195" spans="1:65" s="2" customFormat="1" ht="16.5" customHeight="1">
      <c r="A195" s="34"/>
      <c r="B195" s="35"/>
      <c r="C195" s="178" t="s">
        <v>351</v>
      </c>
      <c r="D195" s="178" t="s">
        <v>154</v>
      </c>
      <c r="E195" s="179" t="s">
        <v>380</v>
      </c>
      <c r="F195" s="180" t="s">
        <v>381</v>
      </c>
      <c r="G195" s="181" t="s">
        <v>183</v>
      </c>
      <c r="H195" s="182">
        <v>10.106999999999999</v>
      </c>
      <c r="I195" s="183"/>
      <c r="J195" s="184">
        <f>ROUND(I195*H195,2)</f>
        <v>0</v>
      </c>
      <c r="K195" s="180" t="s">
        <v>158</v>
      </c>
      <c r="L195" s="39"/>
      <c r="M195" s="185" t="s">
        <v>19</v>
      </c>
      <c r="N195" s="186" t="s">
        <v>43</v>
      </c>
      <c r="O195" s="64"/>
      <c r="P195" s="187">
        <f>O195*H195</f>
        <v>0</v>
      </c>
      <c r="Q195" s="187">
        <v>2.47E-3</v>
      </c>
      <c r="R195" s="187">
        <f>Q195*H195</f>
        <v>2.4964289999999997E-2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159</v>
      </c>
      <c r="AT195" s="189" t="s">
        <v>154</v>
      </c>
      <c r="AU195" s="189" t="s">
        <v>80</v>
      </c>
      <c r="AY195" s="17" t="s">
        <v>152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159</v>
      </c>
      <c r="BM195" s="189" t="s">
        <v>828</v>
      </c>
    </row>
    <row r="196" spans="1:65" s="2" customFormat="1" ht="11.25">
      <c r="A196" s="34"/>
      <c r="B196" s="35"/>
      <c r="C196" s="36"/>
      <c r="D196" s="191" t="s">
        <v>161</v>
      </c>
      <c r="E196" s="36"/>
      <c r="F196" s="192" t="s">
        <v>383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161</v>
      </c>
      <c r="AU196" s="17" t="s">
        <v>80</v>
      </c>
    </row>
    <row r="197" spans="1:65" s="2" customFormat="1" ht="11.25">
      <c r="A197" s="34"/>
      <c r="B197" s="35"/>
      <c r="C197" s="36"/>
      <c r="D197" s="196" t="s">
        <v>163</v>
      </c>
      <c r="E197" s="36"/>
      <c r="F197" s="197" t="s">
        <v>384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163</v>
      </c>
      <c r="AU197" s="17" t="s">
        <v>80</v>
      </c>
    </row>
    <row r="198" spans="1:65" s="13" customFormat="1" ht="11.25">
      <c r="B198" s="198"/>
      <c r="C198" s="199"/>
      <c r="D198" s="191" t="s">
        <v>165</v>
      </c>
      <c r="E198" s="200" t="s">
        <v>19</v>
      </c>
      <c r="F198" s="201" t="s">
        <v>829</v>
      </c>
      <c r="G198" s="199"/>
      <c r="H198" s="202">
        <v>10.106999999999999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165</v>
      </c>
      <c r="AU198" s="208" t="s">
        <v>80</v>
      </c>
      <c r="AV198" s="13" t="s">
        <v>80</v>
      </c>
      <c r="AW198" s="13" t="s">
        <v>33</v>
      </c>
      <c r="AX198" s="13" t="s">
        <v>78</v>
      </c>
      <c r="AY198" s="208" t="s">
        <v>152</v>
      </c>
    </row>
    <row r="199" spans="1:65" s="2" customFormat="1" ht="16.5" customHeight="1">
      <c r="A199" s="34"/>
      <c r="B199" s="35"/>
      <c r="C199" s="178" t="s">
        <v>357</v>
      </c>
      <c r="D199" s="178" t="s">
        <v>154</v>
      </c>
      <c r="E199" s="179" t="s">
        <v>387</v>
      </c>
      <c r="F199" s="180" t="s">
        <v>388</v>
      </c>
      <c r="G199" s="181" t="s">
        <v>183</v>
      </c>
      <c r="H199" s="182">
        <v>10.106999999999999</v>
      </c>
      <c r="I199" s="183"/>
      <c r="J199" s="184">
        <f>ROUND(I199*H199,2)</f>
        <v>0</v>
      </c>
      <c r="K199" s="180" t="s">
        <v>158</v>
      </c>
      <c r="L199" s="39"/>
      <c r="M199" s="185" t="s">
        <v>19</v>
      </c>
      <c r="N199" s="186" t="s">
        <v>43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159</v>
      </c>
      <c r="AT199" s="189" t="s">
        <v>154</v>
      </c>
      <c r="AU199" s="189" t="s">
        <v>80</v>
      </c>
      <c r="AY199" s="17" t="s">
        <v>152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159</v>
      </c>
      <c r="BM199" s="189" t="s">
        <v>830</v>
      </c>
    </row>
    <row r="200" spans="1:65" s="2" customFormat="1" ht="11.25">
      <c r="A200" s="34"/>
      <c r="B200" s="35"/>
      <c r="C200" s="36"/>
      <c r="D200" s="191" t="s">
        <v>161</v>
      </c>
      <c r="E200" s="36"/>
      <c r="F200" s="192" t="s">
        <v>390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161</v>
      </c>
      <c r="AU200" s="17" t="s">
        <v>80</v>
      </c>
    </row>
    <row r="201" spans="1:65" s="2" customFormat="1" ht="11.25">
      <c r="A201" s="34"/>
      <c r="B201" s="35"/>
      <c r="C201" s="36"/>
      <c r="D201" s="196" t="s">
        <v>163</v>
      </c>
      <c r="E201" s="36"/>
      <c r="F201" s="197" t="s">
        <v>391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80</v>
      </c>
    </row>
    <row r="202" spans="1:65" s="2" customFormat="1" ht="16.5" customHeight="1">
      <c r="A202" s="34"/>
      <c r="B202" s="35"/>
      <c r="C202" s="178" t="s">
        <v>363</v>
      </c>
      <c r="D202" s="178" t="s">
        <v>154</v>
      </c>
      <c r="E202" s="179" t="s">
        <v>831</v>
      </c>
      <c r="F202" s="180" t="s">
        <v>832</v>
      </c>
      <c r="G202" s="181" t="s">
        <v>308</v>
      </c>
      <c r="H202" s="182">
        <v>0.14199999999999999</v>
      </c>
      <c r="I202" s="183"/>
      <c r="J202" s="184">
        <f>ROUND(I202*H202,2)</f>
        <v>0</v>
      </c>
      <c r="K202" s="180" t="s">
        <v>158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1.0606199999999999</v>
      </c>
      <c r="R202" s="187">
        <f>Q202*H202</f>
        <v>0.15060803999999997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159</v>
      </c>
      <c r="AT202" s="189" t="s">
        <v>154</v>
      </c>
      <c r="AU202" s="189" t="s">
        <v>80</v>
      </c>
      <c r="AY202" s="17" t="s">
        <v>152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80</v>
      </c>
      <c r="BK202" s="190">
        <f>ROUND(I202*H202,2)</f>
        <v>0</v>
      </c>
      <c r="BL202" s="17" t="s">
        <v>159</v>
      </c>
      <c r="BM202" s="189" t="s">
        <v>833</v>
      </c>
    </row>
    <row r="203" spans="1:65" s="2" customFormat="1" ht="11.25">
      <c r="A203" s="34"/>
      <c r="B203" s="35"/>
      <c r="C203" s="36"/>
      <c r="D203" s="191" t="s">
        <v>161</v>
      </c>
      <c r="E203" s="36"/>
      <c r="F203" s="192" t="s">
        <v>834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161</v>
      </c>
      <c r="AU203" s="17" t="s">
        <v>80</v>
      </c>
    </row>
    <row r="204" spans="1:65" s="2" customFormat="1" ht="11.25">
      <c r="A204" s="34"/>
      <c r="B204" s="35"/>
      <c r="C204" s="36"/>
      <c r="D204" s="196" t="s">
        <v>163</v>
      </c>
      <c r="E204" s="36"/>
      <c r="F204" s="197" t="s">
        <v>835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163</v>
      </c>
      <c r="AU204" s="17" t="s">
        <v>80</v>
      </c>
    </row>
    <row r="205" spans="1:65" s="13" customFormat="1" ht="11.25">
      <c r="B205" s="198"/>
      <c r="C205" s="199"/>
      <c r="D205" s="191" t="s">
        <v>165</v>
      </c>
      <c r="E205" s="200" t="s">
        <v>19</v>
      </c>
      <c r="F205" s="201" t="s">
        <v>836</v>
      </c>
      <c r="G205" s="199"/>
      <c r="H205" s="202">
        <v>0.14199999999999999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165</v>
      </c>
      <c r="AU205" s="208" t="s">
        <v>80</v>
      </c>
      <c r="AV205" s="13" t="s">
        <v>80</v>
      </c>
      <c r="AW205" s="13" t="s">
        <v>33</v>
      </c>
      <c r="AX205" s="13" t="s">
        <v>78</v>
      </c>
      <c r="AY205" s="208" t="s">
        <v>152</v>
      </c>
    </row>
    <row r="206" spans="1:65" s="2" customFormat="1" ht="16.5" customHeight="1">
      <c r="A206" s="34"/>
      <c r="B206" s="35"/>
      <c r="C206" s="178" t="s">
        <v>372</v>
      </c>
      <c r="D206" s="178" t="s">
        <v>154</v>
      </c>
      <c r="E206" s="179" t="s">
        <v>837</v>
      </c>
      <c r="F206" s="180" t="s">
        <v>838</v>
      </c>
      <c r="G206" s="181" t="s">
        <v>308</v>
      </c>
      <c r="H206" s="182">
        <v>2.133</v>
      </c>
      <c r="I206" s="183"/>
      <c r="J206" s="184">
        <f>ROUND(I206*H206,2)</f>
        <v>0</v>
      </c>
      <c r="K206" s="180" t="s">
        <v>158</v>
      </c>
      <c r="L206" s="39"/>
      <c r="M206" s="185" t="s">
        <v>19</v>
      </c>
      <c r="N206" s="186" t="s">
        <v>43</v>
      </c>
      <c r="O206" s="64"/>
      <c r="P206" s="187">
        <f>O206*H206</f>
        <v>0</v>
      </c>
      <c r="Q206" s="187">
        <v>1.06277</v>
      </c>
      <c r="R206" s="187">
        <f>Q206*H206</f>
        <v>2.26688841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159</v>
      </c>
      <c r="AT206" s="189" t="s">
        <v>154</v>
      </c>
      <c r="AU206" s="189" t="s">
        <v>80</v>
      </c>
      <c r="AY206" s="17" t="s">
        <v>152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159</v>
      </c>
      <c r="BM206" s="189" t="s">
        <v>839</v>
      </c>
    </row>
    <row r="207" spans="1:65" s="2" customFormat="1" ht="11.25">
      <c r="A207" s="34"/>
      <c r="B207" s="35"/>
      <c r="C207" s="36"/>
      <c r="D207" s="191" t="s">
        <v>161</v>
      </c>
      <c r="E207" s="36"/>
      <c r="F207" s="192" t="s">
        <v>840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161</v>
      </c>
      <c r="AU207" s="17" t="s">
        <v>80</v>
      </c>
    </row>
    <row r="208" spans="1:65" s="2" customFormat="1" ht="11.25">
      <c r="A208" s="34"/>
      <c r="B208" s="35"/>
      <c r="C208" s="36"/>
      <c r="D208" s="196" t="s">
        <v>163</v>
      </c>
      <c r="E208" s="36"/>
      <c r="F208" s="197" t="s">
        <v>841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80</v>
      </c>
    </row>
    <row r="209" spans="1:65" s="13" customFormat="1" ht="11.25">
      <c r="B209" s="198"/>
      <c r="C209" s="199"/>
      <c r="D209" s="191" t="s">
        <v>165</v>
      </c>
      <c r="E209" s="200" t="s">
        <v>19</v>
      </c>
      <c r="F209" s="201" t="s">
        <v>842</v>
      </c>
      <c r="G209" s="199"/>
      <c r="H209" s="202">
        <v>2.133</v>
      </c>
      <c r="I209" s="203"/>
      <c r="J209" s="199"/>
      <c r="K209" s="199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165</v>
      </c>
      <c r="AU209" s="208" t="s">
        <v>80</v>
      </c>
      <c r="AV209" s="13" t="s">
        <v>80</v>
      </c>
      <c r="AW209" s="13" t="s">
        <v>33</v>
      </c>
      <c r="AX209" s="13" t="s">
        <v>78</v>
      </c>
      <c r="AY209" s="208" t="s">
        <v>152</v>
      </c>
    </row>
    <row r="210" spans="1:65" s="12" customFormat="1" ht="22.9" customHeight="1">
      <c r="B210" s="162"/>
      <c r="C210" s="163"/>
      <c r="D210" s="164" t="s">
        <v>70</v>
      </c>
      <c r="E210" s="176" t="s">
        <v>174</v>
      </c>
      <c r="F210" s="176" t="s">
        <v>843</v>
      </c>
      <c r="G210" s="163"/>
      <c r="H210" s="163"/>
      <c r="I210" s="166"/>
      <c r="J210" s="177">
        <f>BK210</f>
        <v>0</v>
      </c>
      <c r="K210" s="163"/>
      <c r="L210" s="168"/>
      <c r="M210" s="169"/>
      <c r="N210" s="170"/>
      <c r="O210" s="170"/>
      <c r="P210" s="171">
        <f>SUM(P211:P213)</f>
        <v>0</v>
      </c>
      <c r="Q210" s="170"/>
      <c r="R210" s="171">
        <f>SUM(R211:R213)</f>
        <v>0</v>
      </c>
      <c r="S210" s="170"/>
      <c r="T210" s="172">
        <f>SUM(T211:T213)</f>
        <v>0</v>
      </c>
      <c r="AR210" s="173" t="s">
        <v>78</v>
      </c>
      <c r="AT210" s="174" t="s">
        <v>70</v>
      </c>
      <c r="AU210" s="174" t="s">
        <v>78</v>
      </c>
      <c r="AY210" s="173" t="s">
        <v>152</v>
      </c>
      <c r="BK210" s="175">
        <f>SUM(BK211:BK213)</f>
        <v>0</v>
      </c>
    </row>
    <row r="211" spans="1:65" s="2" customFormat="1" ht="16.5" customHeight="1">
      <c r="A211" s="34"/>
      <c r="B211" s="35"/>
      <c r="C211" s="178" t="s">
        <v>379</v>
      </c>
      <c r="D211" s="178" t="s">
        <v>154</v>
      </c>
      <c r="E211" s="179" t="s">
        <v>844</v>
      </c>
      <c r="F211" s="180" t="s">
        <v>845</v>
      </c>
      <c r="G211" s="181" t="s">
        <v>846</v>
      </c>
      <c r="H211" s="182">
        <v>1</v>
      </c>
      <c r="I211" s="183"/>
      <c r="J211" s="184">
        <f>ROUND(I211*H211,2)</f>
        <v>0</v>
      </c>
      <c r="K211" s="180" t="s">
        <v>19</v>
      </c>
      <c r="L211" s="39"/>
      <c r="M211" s="185" t="s">
        <v>19</v>
      </c>
      <c r="N211" s="186" t="s">
        <v>43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159</v>
      </c>
      <c r="AT211" s="189" t="s">
        <v>154</v>
      </c>
      <c r="AU211" s="189" t="s">
        <v>80</v>
      </c>
      <c r="AY211" s="17" t="s">
        <v>152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80</v>
      </c>
      <c r="BK211" s="190">
        <f>ROUND(I211*H211,2)</f>
        <v>0</v>
      </c>
      <c r="BL211" s="17" t="s">
        <v>159</v>
      </c>
      <c r="BM211" s="189" t="s">
        <v>847</v>
      </c>
    </row>
    <row r="212" spans="1:65" s="2" customFormat="1" ht="11.25">
      <c r="A212" s="34"/>
      <c r="B212" s="35"/>
      <c r="C212" s="36"/>
      <c r="D212" s="191" t="s">
        <v>161</v>
      </c>
      <c r="E212" s="36"/>
      <c r="F212" s="192" t="s">
        <v>845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80</v>
      </c>
    </row>
    <row r="213" spans="1:65" s="2" customFormat="1" ht="19.5">
      <c r="A213" s="34"/>
      <c r="B213" s="35"/>
      <c r="C213" s="36"/>
      <c r="D213" s="191" t="s">
        <v>368</v>
      </c>
      <c r="E213" s="36"/>
      <c r="F213" s="219" t="s">
        <v>848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368</v>
      </c>
      <c r="AU213" s="17" t="s">
        <v>80</v>
      </c>
    </row>
    <row r="214" spans="1:65" s="12" customFormat="1" ht="22.9" customHeight="1">
      <c r="B214" s="162"/>
      <c r="C214" s="163"/>
      <c r="D214" s="164" t="s">
        <v>70</v>
      </c>
      <c r="E214" s="176" t="s">
        <v>159</v>
      </c>
      <c r="F214" s="176" t="s">
        <v>422</v>
      </c>
      <c r="G214" s="163"/>
      <c r="H214" s="163"/>
      <c r="I214" s="166"/>
      <c r="J214" s="177">
        <f>BK214</f>
        <v>0</v>
      </c>
      <c r="K214" s="163"/>
      <c r="L214" s="168"/>
      <c r="M214" s="169"/>
      <c r="N214" s="170"/>
      <c r="O214" s="170"/>
      <c r="P214" s="171">
        <f>SUM(P215:P226)</f>
        <v>0</v>
      </c>
      <c r="Q214" s="170"/>
      <c r="R214" s="171">
        <f>SUM(R215:R226)</f>
        <v>2.7737219999999998</v>
      </c>
      <c r="S214" s="170"/>
      <c r="T214" s="172">
        <f>SUM(T215:T226)</f>
        <v>0</v>
      </c>
      <c r="AR214" s="173" t="s">
        <v>78</v>
      </c>
      <c r="AT214" s="174" t="s">
        <v>70</v>
      </c>
      <c r="AU214" s="174" t="s">
        <v>78</v>
      </c>
      <c r="AY214" s="173" t="s">
        <v>152</v>
      </c>
      <c r="BK214" s="175">
        <f>SUM(BK215:BK226)</f>
        <v>0</v>
      </c>
    </row>
    <row r="215" spans="1:65" s="2" customFormat="1" ht="16.5" customHeight="1">
      <c r="A215" s="34"/>
      <c r="B215" s="35"/>
      <c r="C215" s="178" t="s">
        <v>386</v>
      </c>
      <c r="D215" s="178" t="s">
        <v>154</v>
      </c>
      <c r="E215" s="179" t="s">
        <v>432</v>
      </c>
      <c r="F215" s="180" t="s">
        <v>433</v>
      </c>
      <c r="G215" s="181" t="s">
        <v>192</v>
      </c>
      <c r="H215" s="182">
        <v>1.103</v>
      </c>
      <c r="I215" s="183"/>
      <c r="J215" s="184">
        <f>ROUND(I215*H215,2)</f>
        <v>0</v>
      </c>
      <c r="K215" s="180" t="s">
        <v>158</v>
      </c>
      <c r="L215" s="39"/>
      <c r="M215" s="185" t="s">
        <v>19</v>
      </c>
      <c r="N215" s="186" t="s">
        <v>43</v>
      </c>
      <c r="O215" s="64"/>
      <c r="P215" s="187">
        <f>O215*H215</f>
        <v>0</v>
      </c>
      <c r="Q215" s="187">
        <v>2.4289999999999998</v>
      </c>
      <c r="R215" s="187">
        <f>Q215*H215</f>
        <v>2.6791869999999998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159</v>
      </c>
      <c r="AT215" s="189" t="s">
        <v>154</v>
      </c>
      <c r="AU215" s="189" t="s">
        <v>80</v>
      </c>
      <c r="AY215" s="17" t="s">
        <v>152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159</v>
      </c>
      <c r="BM215" s="189" t="s">
        <v>849</v>
      </c>
    </row>
    <row r="216" spans="1:65" s="2" customFormat="1" ht="19.5">
      <c r="A216" s="34"/>
      <c r="B216" s="35"/>
      <c r="C216" s="36"/>
      <c r="D216" s="191" t="s">
        <v>161</v>
      </c>
      <c r="E216" s="36"/>
      <c r="F216" s="192" t="s">
        <v>435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161</v>
      </c>
      <c r="AU216" s="17" t="s">
        <v>80</v>
      </c>
    </row>
    <row r="217" spans="1:65" s="2" customFormat="1" ht="11.25">
      <c r="A217" s="34"/>
      <c r="B217" s="35"/>
      <c r="C217" s="36"/>
      <c r="D217" s="196" t="s">
        <v>163</v>
      </c>
      <c r="E217" s="36"/>
      <c r="F217" s="197" t="s">
        <v>436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163</v>
      </c>
      <c r="AU217" s="17" t="s">
        <v>80</v>
      </c>
    </row>
    <row r="218" spans="1:65" s="13" customFormat="1" ht="11.25">
      <c r="B218" s="198"/>
      <c r="C218" s="199"/>
      <c r="D218" s="191" t="s">
        <v>165</v>
      </c>
      <c r="E218" s="200" t="s">
        <v>19</v>
      </c>
      <c r="F218" s="201" t="s">
        <v>850</v>
      </c>
      <c r="G218" s="199"/>
      <c r="H218" s="202">
        <v>1.103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165</v>
      </c>
      <c r="AU218" s="208" t="s">
        <v>80</v>
      </c>
      <c r="AV218" s="13" t="s">
        <v>80</v>
      </c>
      <c r="AW218" s="13" t="s">
        <v>33</v>
      </c>
      <c r="AX218" s="13" t="s">
        <v>78</v>
      </c>
      <c r="AY218" s="208" t="s">
        <v>152</v>
      </c>
    </row>
    <row r="219" spans="1:65" s="2" customFormat="1" ht="16.5" customHeight="1">
      <c r="A219" s="34"/>
      <c r="B219" s="35"/>
      <c r="C219" s="178" t="s">
        <v>392</v>
      </c>
      <c r="D219" s="178" t="s">
        <v>154</v>
      </c>
      <c r="E219" s="179" t="s">
        <v>440</v>
      </c>
      <c r="F219" s="180" t="s">
        <v>441</v>
      </c>
      <c r="G219" s="181" t="s">
        <v>183</v>
      </c>
      <c r="H219" s="182">
        <v>2.1</v>
      </c>
      <c r="I219" s="183"/>
      <c r="J219" s="184">
        <f>ROUND(I219*H219,2)</f>
        <v>0</v>
      </c>
      <c r="K219" s="180" t="s">
        <v>158</v>
      </c>
      <c r="L219" s="39"/>
      <c r="M219" s="185" t="s">
        <v>19</v>
      </c>
      <c r="N219" s="186" t="s">
        <v>43</v>
      </c>
      <c r="O219" s="64"/>
      <c r="P219" s="187">
        <f>O219*H219</f>
        <v>0</v>
      </c>
      <c r="Q219" s="187">
        <v>6.3200000000000001E-3</v>
      </c>
      <c r="R219" s="187">
        <f>Q219*H219</f>
        <v>1.3272000000000001E-2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159</v>
      </c>
      <c r="AT219" s="189" t="s">
        <v>154</v>
      </c>
      <c r="AU219" s="189" t="s">
        <v>80</v>
      </c>
      <c r="AY219" s="17" t="s">
        <v>152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159</v>
      </c>
      <c r="BM219" s="189" t="s">
        <v>851</v>
      </c>
    </row>
    <row r="220" spans="1:65" s="2" customFormat="1" ht="11.25">
      <c r="A220" s="34"/>
      <c r="B220" s="35"/>
      <c r="C220" s="36"/>
      <c r="D220" s="191" t="s">
        <v>161</v>
      </c>
      <c r="E220" s="36"/>
      <c r="F220" s="192" t="s">
        <v>443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80</v>
      </c>
    </row>
    <row r="221" spans="1:65" s="2" customFormat="1" ht="11.25">
      <c r="A221" s="34"/>
      <c r="B221" s="35"/>
      <c r="C221" s="36"/>
      <c r="D221" s="196" t="s">
        <v>163</v>
      </c>
      <c r="E221" s="36"/>
      <c r="F221" s="197" t="s">
        <v>444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163</v>
      </c>
      <c r="AU221" s="17" t="s">
        <v>80</v>
      </c>
    </row>
    <row r="222" spans="1:65" s="13" customFormat="1" ht="11.25">
      <c r="B222" s="198"/>
      <c r="C222" s="199"/>
      <c r="D222" s="191" t="s">
        <v>165</v>
      </c>
      <c r="E222" s="200" t="s">
        <v>19</v>
      </c>
      <c r="F222" s="201" t="s">
        <v>852</v>
      </c>
      <c r="G222" s="199"/>
      <c r="H222" s="202">
        <v>2.1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165</v>
      </c>
      <c r="AU222" s="208" t="s">
        <v>80</v>
      </c>
      <c r="AV222" s="13" t="s">
        <v>80</v>
      </c>
      <c r="AW222" s="13" t="s">
        <v>33</v>
      </c>
      <c r="AX222" s="13" t="s">
        <v>78</v>
      </c>
      <c r="AY222" s="208" t="s">
        <v>152</v>
      </c>
    </row>
    <row r="223" spans="1:65" s="2" customFormat="1" ht="16.5" customHeight="1">
      <c r="A223" s="34"/>
      <c r="B223" s="35"/>
      <c r="C223" s="178" t="s">
        <v>400</v>
      </c>
      <c r="D223" s="178" t="s">
        <v>154</v>
      </c>
      <c r="E223" s="179" t="s">
        <v>448</v>
      </c>
      <c r="F223" s="180" t="s">
        <v>449</v>
      </c>
      <c r="G223" s="181" t="s">
        <v>308</v>
      </c>
      <c r="H223" s="182">
        <v>9.5000000000000001E-2</v>
      </c>
      <c r="I223" s="183"/>
      <c r="J223" s="184">
        <f>ROUND(I223*H223,2)</f>
        <v>0</v>
      </c>
      <c r="K223" s="180" t="s">
        <v>158</v>
      </c>
      <c r="L223" s="39"/>
      <c r="M223" s="185" t="s">
        <v>19</v>
      </c>
      <c r="N223" s="186" t="s">
        <v>43</v>
      </c>
      <c r="O223" s="64"/>
      <c r="P223" s="187">
        <f>O223*H223</f>
        <v>0</v>
      </c>
      <c r="Q223" s="187">
        <v>0.85540000000000005</v>
      </c>
      <c r="R223" s="187">
        <f>Q223*H223</f>
        <v>8.1263000000000002E-2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159</v>
      </c>
      <c r="AT223" s="189" t="s">
        <v>154</v>
      </c>
      <c r="AU223" s="189" t="s">
        <v>80</v>
      </c>
      <c r="AY223" s="17" t="s">
        <v>152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80</v>
      </c>
      <c r="BK223" s="190">
        <f>ROUND(I223*H223,2)</f>
        <v>0</v>
      </c>
      <c r="BL223" s="17" t="s">
        <v>159</v>
      </c>
      <c r="BM223" s="189" t="s">
        <v>853</v>
      </c>
    </row>
    <row r="224" spans="1:65" s="2" customFormat="1" ht="11.25">
      <c r="A224" s="34"/>
      <c r="B224" s="35"/>
      <c r="C224" s="36"/>
      <c r="D224" s="191" t="s">
        <v>161</v>
      </c>
      <c r="E224" s="36"/>
      <c r="F224" s="192" t="s">
        <v>451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161</v>
      </c>
      <c r="AU224" s="17" t="s">
        <v>80</v>
      </c>
    </row>
    <row r="225" spans="1:65" s="2" customFormat="1" ht="11.25">
      <c r="A225" s="34"/>
      <c r="B225" s="35"/>
      <c r="C225" s="36"/>
      <c r="D225" s="196" t="s">
        <v>163</v>
      </c>
      <c r="E225" s="36"/>
      <c r="F225" s="197" t="s">
        <v>452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163</v>
      </c>
      <c r="AU225" s="17" t="s">
        <v>80</v>
      </c>
    </row>
    <row r="226" spans="1:65" s="13" customFormat="1" ht="11.25">
      <c r="B226" s="198"/>
      <c r="C226" s="199"/>
      <c r="D226" s="191" t="s">
        <v>165</v>
      </c>
      <c r="E226" s="200" t="s">
        <v>19</v>
      </c>
      <c r="F226" s="201" t="s">
        <v>854</v>
      </c>
      <c r="G226" s="199"/>
      <c r="H226" s="202">
        <v>9.5000000000000001E-2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165</v>
      </c>
      <c r="AU226" s="208" t="s">
        <v>80</v>
      </c>
      <c r="AV226" s="13" t="s">
        <v>80</v>
      </c>
      <c r="AW226" s="13" t="s">
        <v>33</v>
      </c>
      <c r="AX226" s="13" t="s">
        <v>78</v>
      </c>
      <c r="AY226" s="208" t="s">
        <v>152</v>
      </c>
    </row>
    <row r="227" spans="1:65" s="12" customFormat="1" ht="22.9" customHeight="1">
      <c r="B227" s="162"/>
      <c r="C227" s="163"/>
      <c r="D227" s="164" t="s">
        <v>70</v>
      </c>
      <c r="E227" s="176" t="s">
        <v>213</v>
      </c>
      <c r="F227" s="176" t="s">
        <v>455</v>
      </c>
      <c r="G227" s="163"/>
      <c r="H227" s="163"/>
      <c r="I227" s="166"/>
      <c r="J227" s="177">
        <f>BK227</f>
        <v>0</v>
      </c>
      <c r="K227" s="163"/>
      <c r="L227" s="168"/>
      <c r="M227" s="169"/>
      <c r="N227" s="170"/>
      <c r="O227" s="170"/>
      <c r="P227" s="171">
        <f>SUM(P228:P255)</f>
        <v>0</v>
      </c>
      <c r="Q227" s="170"/>
      <c r="R227" s="171">
        <f>SUM(R228:R255)</f>
        <v>14.710830000000001</v>
      </c>
      <c r="S227" s="170"/>
      <c r="T227" s="172">
        <f>SUM(T228:T255)</f>
        <v>0</v>
      </c>
      <c r="AR227" s="173" t="s">
        <v>78</v>
      </c>
      <c r="AT227" s="174" t="s">
        <v>70</v>
      </c>
      <c r="AU227" s="174" t="s">
        <v>78</v>
      </c>
      <c r="AY227" s="173" t="s">
        <v>152</v>
      </c>
      <c r="BK227" s="175">
        <f>SUM(BK228:BK255)</f>
        <v>0</v>
      </c>
    </row>
    <row r="228" spans="1:65" s="2" customFormat="1" ht="16.5" customHeight="1">
      <c r="A228" s="34"/>
      <c r="B228" s="35"/>
      <c r="C228" s="178" t="s">
        <v>408</v>
      </c>
      <c r="D228" s="178" t="s">
        <v>154</v>
      </c>
      <c r="E228" s="179" t="s">
        <v>504</v>
      </c>
      <c r="F228" s="180" t="s">
        <v>505</v>
      </c>
      <c r="G228" s="181" t="s">
        <v>474</v>
      </c>
      <c r="H228" s="182">
        <v>4</v>
      </c>
      <c r="I228" s="183"/>
      <c r="J228" s="184">
        <f>ROUND(I228*H228,2)</f>
        <v>0</v>
      </c>
      <c r="K228" s="180" t="s">
        <v>158</v>
      </c>
      <c r="L228" s="39"/>
      <c r="M228" s="185" t="s">
        <v>19</v>
      </c>
      <c r="N228" s="186" t="s">
        <v>43</v>
      </c>
      <c r="O228" s="64"/>
      <c r="P228" s="187">
        <f>O228*H228</f>
        <v>0</v>
      </c>
      <c r="Q228" s="187">
        <v>3.5729999999999998E-2</v>
      </c>
      <c r="R228" s="187">
        <f>Q228*H228</f>
        <v>0.14291999999999999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159</v>
      </c>
      <c r="AT228" s="189" t="s">
        <v>154</v>
      </c>
      <c r="AU228" s="189" t="s">
        <v>80</v>
      </c>
      <c r="AY228" s="17" t="s">
        <v>152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159</v>
      </c>
      <c r="BM228" s="189" t="s">
        <v>855</v>
      </c>
    </row>
    <row r="229" spans="1:65" s="2" customFormat="1" ht="11.25">
      <c r="A229" s="34"/>
      <c r="B229" s="35"/>
      <c r="C229" s="36"/>
      <c r="D229" s="191" t="s">
        <v>161</v>
      </c>
      <c r="E229" s="36"/>
      <c r="F229" s="192" t="s">
        <v>507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161</v>
      </c>
      <c r="AU229" s="17" t="s">
        <v>80</v>
      </c>
    </row>
    <row r="230" spans="1:65" s="2" customFormat="1" ht="11.25">
      <c r="A230" s="34"/>
      <c r="B230" s="35"/>
      <c r="C230" s="36"/>
      <c r="D230" s="196" t="s">
        <v>163</v>
      </c>
      <c r="E230" s="36"/>
      <c r="F230" s="197" t="s">
        <v>508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163</v>
      </c>
      <c r="AU230" s="17" t="s">
        <v>80</v>
      </c>
    </row>
    <row r="231" spans="1:65" s="2" customFormat="1" ht="16.5" customHeight="1">
      <c r="A231" s="34"/>
      <c r="B231" s="35"/>
      <c r="C231" s="178" t="s">
        <v>414</v>
      </c>
      <c r="D231" s="178" t="s">
        <v>154</v>
      </c>
      <c r="E231" s="179" t="s">
        <v>856</v>
      </c>
      <c r="F231" s="180" t="s">
        <v>857</v>
      </c>
      <c r="G231" s="181" t="s">
        <v>474</v>
      </c>
      <c r="H231" s="182">
        <v>1</v>
      </c>
      <c r="I231" s="183"/>
      <c r="J231" s="184">
        <f>ROUND(I231*H231,2)</f>
        <v>0</v>
      </c>
      <c r="K231" s="180" t="s">
        <v>158</v>
      </c>
      <c r="L231" s="39"/>
      <c r="M231" s="185" t="s">
        <v>19</v>
      </c>
      <c r="N231" s="186" t="s">
        <v>43</v>
      </c>
      <c r="O231" s="64"/>
      <c r="P231" s="187">
        <f>O231*H231</f>
        <v>0</v>
      </c>
      <c r="Q231" s="187">
        <v>2.4209299999999998</v>
      </c>
      <c r="R231" s="187">
        <f>Q231*H231</f>
        <v>2.4209299999999998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159</v>
      </c>
      <c r="AT231" s="189" t="s">
        <v>154</v>
      </c>
      <c r="AU231" s="189" t="s">
        <v>80</v>
      </c>
      <c r="AY231" s="17" t="s">
        <v>152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80</v>
      </c>
      <c r="BK231" s="190">
        <f>ROUND(I231*H231,2)</f>
        <v>0</v>
      </c>
      <c r="BL231" s="17" t="s">
        <v>159</v>
      </c>
      <c r="BM231" s="189" t="s">
        <v>858</v>
      </c>
    </row>
    <row r="232" spans="1:65" s="2" customFormat="1" ht="11.25">
      <c r="A232" s="34"/>
      <c r="B232" s="35"/>
      <c r="C232" s="36"/>
      <c r="D232" s="191" t="s">
        <v>161</v>
      </c>
      <c r="E232" s="36"/>
      <c r="F232" s="192" t="s">
        <v>859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161</v>
      </c>
      <c r="AU232" s="17" t="s">
        <v>80</v>
      </c>
    </row>
    <row r="233" spans="1:65" s="2" customFormat="1" ht="11.25">
      <c r="A233" s="34"/>
      <c r="B233" s="35"/>
      <c r="C233" s="36"/>
      <c r="D233" s="196" t="s">
        <v>163</v>
      </c>
      <c r="E233" s="36"/>
      <c r="F233" s="197" t="s">
        <v>860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163</v>
      </c>
      <c r="AU233" s="17" t="s">
        <v>80</v>
      </c>
    </row>
    <row r="234" spans="1:65" s="13" customFormat="1" ht="11.25">
      <c r="B234" s="198"/>
      <c r="C234" s="199"/>
      <c r="D234" s="191" t="s">
        <v>165</v>
      </c>
      <c r="E234" s="200" t="s">
        <v>19</v>
      </c>
      <c r="F234" s="201" t="s">
        <v>861</v>
      </c>
      <c r="G234" s="199"/>
      <c r="H234" s="202">
        <v>1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165</v>
      </c>
      <c r="AU234" s="208" t="s">
        <v>80</v>
      </c>
      <c r="AV234" s="13" t="s">
        <v>80</v>
      </c>
      <c r="AW234" s="13" t="s">
        <v>33</v>
      </c>
      <c r="AX234" s="13" t="s">
        <v>78</v>
      </c>
      <c r="AY234" s="208" t="s">
        <v>152</v>
      </c>
    </row>
    <row r="235" spans="1:65" s="2" customFormat="1" ht="16.5" customHeight="1">
      <c r="A235" s="34"/>
      <c r="B235" s="35"/>
      <c r="C235" s="209" t="s">
        <v>423</v>
      </c>
      <c r="D235" s="209" t="s">
        <v>346</v>
      </c>
      <c r="E235" s="210" t="s">
        <v>862</v>
      </c>
      <c r="F235" s="211" t="s">
        <v>863</v>
      </c>
      <c r="G235" s="212" t="s">
        <v>474</v>
      </c>
      <c r="H235" s="213">
        <v>2</v>
      </c>
      <c r="I235" s="214"/>
      <c r="J235" s="215">
        <f>ROUND(I235*H235,2)</f>
        <v>0</v>
      </c>
      <c r="K235" s="211" t="s">
        <v>19</v>
      </c>
      <c r="L235" s="216"/>
      <c r="M235" s="217" t="s">
        <v>19</v>
      </c>
      <c r="N235" s="218" t="s">
        <v>43</v>
      </c>
      <c r="O235" s="64"/>
      <c r="P235" s="187">
        <f>O235*H235</f>
        <v>0</v>
      </c>
      <c r="Q235" s="187">
        <v>3.7</v>
      </c>
      <c r="R235" s="187">
        <f>Q235*H235</f>
        <v>7.4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213</v>
      </c>
      <c r="AT235" s="189" t="s">
        <v>346</v>
      </c>
      <c r="AU235" s="189" t="s">
        <v>80</v>
      </c>
      <c r="AY235" s="17" t="s">
        <v>152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80</v>
      </c>
      <c r="BK235" s="190">
        <f>ROUND(I235*H235,2)</f>
        <v>0</v>
      </c>
      <c r="BL235" s="17" t="s">
        <v>159</v>
      </c>
      <c r="BM235" s="189" t="s">
        <v>864</v>
      </c>
    </row>
    <row r="236" spans="1:65" s="2" customFormat="1" ht="11.25">
      <c r="A236" s="34"/>
      <c r="B236" s="35"/>
      <c r="C236" s="36"/>
      <c r="D236" s="191" t="s">
        <v>161</v>
      </c>
      <c r="E236" s="36"/>
      <c r="F236" s="192" t="s">
        <v>863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161</v>
      </c>
      <c r="AU236" s="17" t="s">
        <v>80</v>
      </c>
    </row>
    <row r="237" spans="1:65" s="2" customFormat="1" ht="16.5" customHeight="1">
      <c r="A237" s="34"/>
      <c r="B237" s="35"/>
      <c r="C237" s="209" t="s">
        <v>431</v>
      </c>
      <c r="D237" s="209" t="s">
        <v>346</v>
      </c>
      <c r="E237" s="210" t="s">
        <v>865</v>
      </c>
      <c r="F237" s="211" t="s">
        <v>866</v>
      </c>
      <c r="G237" s="212" t="s">
        <v>474</v>
      </c>
      <c r="H237" s="213">
        <v>1</v>
      </c>
      <c r="I237" s="214"/>
      <c r="J237" s="215">
        <f>ROUND(I237*H237,2)</f>
        <v>0</v>
      </c>
      <c r="K237" s="211" t="s">
        <v>19</v>
      </c>
      <c r="L237" s="216"/>
      <c r="M237" s="217" t="s">
        <v>19</v>
      </c>
      <c r="N237" s="218" t="s">
        <v>43</v>
      </c>
      <c r="O237" s="64"/>
      <c r="P237" s="187">
        <f>O237*H237</f>
        <v>0</v>
      </c>
      <c r="Q237" s="187">
        <v>1.2350000000000001</v>
      </c>
      <c r="R237" s="187">
        <f>Q237*H237</f>
        <v>1.2350000000000001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213</v>
      </c>
      <c r="AT237" s="189" t="s">
        <v>346</v>
      </c>
      <c r="AU237" s="189" t="s">
        <v>80</v>
      </c>
      <c r="AY237" s="17" t="s">
        <v>152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80</v>
      </c>
      <c r="BK237" s="190">
        <f>ROUND(I237*H237,2)</f>
        <v>0</v>
      </c>
      <c r="BL237" s="17" t="s">
        <v>159</v>
      </c>
      <c r="BM237" s="189" t="s">
        <v>867</v>
      </c>
    </row>
    <row r="238" spans="1:65" s="2" customFormat="1" ht="11.25">
      <c r="A238" s="34"/>
      <c r="B238" s="35"/>
      <c r="C238" s="36"/>
      <c r="D238" s="191" t="s">
        <v>161</v>
      </c>
      <c r="E238" s="36"/>
      <c r="F238" s="192" t="s">
        <v>866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161</v>
      </c>
      <c r="AU238" s="17" t="s">
        <v>80</v>
      </c>
    </row>
    <row r="239" spans="1:65" s="2" customFormat="1" ht="16.5" customHeight="1">
      <c r="A239" s="34"/>
      <c r="B239" s="35"/>
      <c r="C239" s="209" t="s">
        <v>439</v>
      </c>
      <c r="D239" s="209" t="s">
        <v>346</v>
      </c>
      <c r="E239" s="210" t="s">
        <v>541</v>
      </c>
      <c r="F239" s="211" t="s">
        <v>542</v>
      </c>
      <c r="G239" s="212" t="s">
        <v>474</v>
      </c>
      <c r="H239" s="213">
        <v>1</v>
      </c>
      <c r="I239" s="214"/>
      <c r="J239" s="215">
        <f>ROUND(I239*H239,2)</f>
        <v>0</v>
      </c>
      <c r="K239" s="211" t="s">
        <v>158</v>
      </c>
      <c r="L239" s="216"/>
      <c r="M239" s="217" t="s">
        <v>19</v>
      </c>
      <c r="N239" s="218" t="s">
        <v>43</v>
      </c>
      <c r="O239" s="64"/>
      <c r="P239" s="187">
        <f>O239*H239</f>
        <v>0</v>
      </c>
      <c r="Q239" s="187">
        <v>5.0999999999999997E-2</v>
      </c>
      <c r="R239" s="187">
        <f>Q239*H239</f>
        <v>5.0999999999999997E-2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213</v>
      </c>
      <c r="AT239" s="189" t="s">
        <v>346</v>
      </c>
      <c r="AU239" s="189" t="s">
        <v>80</v>
      </c>
      <c r="AY239" s="17" t="s">
        <v>152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80</v>
      </c>
      <c r="BK239" s="190">
        <f>ROUND(I239*H239,2)</f>
        <v>0</v>
      </c>
      <c r="BL239" s="17" t="s">
        <v>159</v>
      </c>
      <c r="BM239" s="189" t="s">
        <v>868</v>
      </c>
    </row>
    <row r="240" spans="1:65" s="2" customFormat="1" ht="11.25">
      <c r="A240" s="34"/>
      <c r="B240" s="35"/>
      <c r="C240" s="36"/>
      <c r="D240" s="191" t="s">
        <v>161</v>
      </c>
      <c r="E240" s="36"/>
      <c r="F240" s="192" t="s">
        <v>542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161</v>
      </c>
      <c r="AU240" s="17" t="s">
        <v>80</v>
      </c>
    </row>
    <row r="241" spans="1:65" s="2" customFormat="1" ht="16.5" customHeight="1">
      <c r="A241" s="34"/>
      <c r="B241" s="35"/>
      <c r="C241" s="209" t="s">
        <v>447</v>
      </c>
      <c r="D241" s="209" t="s">
        <v>346</v>
      </c>
      <c r="E241" s="210" t="s">
        <v>869</v>
      </c>
      <c r="F241" s="211" t="s">
        <v>870</v>
      </c>
      <c r="G241" s="212" t="s">
        <v>474</v>
      </c>
      <c r="H241" s="213">
        <v>1</v>
      </c>
      <c r="I241" s="214"/>
      <c r="J241" s="215">
        <f>ROUND(I241*H241,2)</f>
        <v>0</v>
      </c>
      <c r="K241" s="211" t="s">
        <v>158</v>
      </c>
      <c r="L241" s="216"/>
      <c r="M241" s="217" t="s">
        <v>19</v>
      </c>
      <c r="N241" s="218" t="s">
        <v>43</v>
      </c>
      <c r="O241" s="64"/>
      <c r="P241" s="187">
        <f>O241*H241</f>
        <v>0</v>
      </c>
      <c r="Q241" s="187">
        <v>1.1000000000000001</v>
      </c>
      <c r="R241" s="187">
        <f>Q241*H241</f>
        <v>1.1000000000000001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213</v>
      </c>
      <c r="AT241" s="189" t="s">
        <v>346</v>
      </c>
      <c r="AU241" s="189" t="s">
        <v>80</v>
      </c>
      <c r="AY241" s="17" t="s">
        <v>152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80</v>
      </c>
      <c r="BK241" s="190">
        <f>ROUND(I241*H241,2)</f>
        <v>0</v>
      </c>
      <c r="BL241" s="17" t="s">
        <v>159</v>
      </c>
      <c r="BM241" s="189" t="s">
        <v>871</v>
      </c>
    </row>
    <row r="242" spans="1:65" s="2" customFormat="1" ht="11.25">
      <c r="A242" s="34"/>
      <c r="B242" s="35"/>
      <c r="C242" s="36"/>
      <c r="D242" s="191" t="s">
        <v>161</v>
      </c>
      <c r="E242" s="36"/>
      <c r="F242" s="192" t="s">
        <v>870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161</v>
      </c>
      <c r="AU242" s="17" t="s">
        <v>80</v>
      </c>
    </row>
    <row r="243" spans="1:65" s="2" customFormat="1" ht="16.5" customHeight="1">
      <c r="A243" s="34"/>
      <c r="B243" s="35"/>
      <c r="C243" s="178" t="s">
        <v>456</v>
      </c>
      <c r="D243" s="178" t="s">
        <v>154</v>
      </c>
      <c r="E243" s="179" t="s">
        <v>872</v>
      </c>
      <c r="F243" s="180" t="s">
        <v>873</v>
      </c>
      <c r="G243" s="181" t="s">
        <v>474</v>
      </c>
      <c r="H243" s="182">
        <v>2</v>
      </c>
      <c r="I243" s="183"/>
      <c r="J243" s="184">
        <f>ROUND(I243*H243,2)</f>
        <v>0</v>
      </c>
      <c r="K243" s="180" t="s">
        <v>158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1.248E-2</v>
      </c>
      <c r="R243" s="187">
        <f>Q243*H243</f>
        <v>2.496E-2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159</v>
      </c>
      <c r="AT243" s="189" t="s">
        <v>154</v>
      </c>
      <c r="AU243" s="189" t="s">
        <v>80</v>
      </c>
      <c r="AY243" s="17" t="s">
        <v>152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80</v>
      </c>
      <c r="BK243" s="190">
        <f>ROUND(I243*H243,2)</f>
        <v>0</v>
      </c>
      <c r="BL243" s="17" t="s">
        <v>159</v>
      </c>
      <c r="BM243" s="189" t="s">
        <v>874</v>
      </c>
    </row>
    <row r="244" spans="1:65" s="2" customFormat="1" ht="11.25">
      <c r="A244" s="34"/>
      <c r="B244" s="35"/>
      <c r="C244" s="36"/>
      <c r="D244" s="191" t="s">
        <v>161</v>
      </c>
      <c r="E244" s="36"/>
      <c r="F244" s="192" t="s">
        <v>873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161</v>
      </c>
      <c r="AU244" s="17" t="s">
        <v>80</v>
      </c>
    </row>
    <row r="245" spans="1:65" s="2" customFormat="1" ht="11.25">
      <c r="A245" s="34"/>
      <c r="B245" s="35"/>
      <c r="C245" s="36"/>
      <c r="D245" s="196" t="s">
        <v>163</v>
      </c>
      <c r="E245" s="36"/>
      <c r="F245" s="197" t="s">
        <v>875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163</v>
      </c>
      <c r="AU245" s="17" t="s">
        <v>80</v>
      </c>
    </row>
    <row r="246" spans="1:65" s="13" customFormat="1" ht="11.25">
      <c r="B246" s="198"/>
      <c r="C246" s="199"/>
      <c r="D246" s="191" t="s">
        <v>165</v>
      </c>
      <c r="E246" s="200" t="s">
        <v>19</v>
      </c>
      <c r="F246" s="201" t="s">
        <v>876</v>
      </c>
      <c r="G246" s="199"/>
      <c r="H246" s="202">
        <v>2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165</v>
      </c>
      <c r="AU246" s="208" t="s">
        <v>80</v>
      </c>
      <c r="AV246" s="13" t="s">
        <v>80</v>
      </c>
      <c r="AW246" s="13" t="s">
        <v>33</v>
      </c>
      <c r="AX246" s="13" t="s">
        <v>78</v>
      </c>
      <c r="AY246" s="208" t="s">
        <v>152</v>
      </c>
    </row>
    <row r="247" spans="1:65" s="2" customFormat="1" ht="16.5" customHeight="1">
      <c r="A247" s="34"/>
      <c r="B247" s="35"/>
      <c r="C247" s="209" t="s">
        <v>463</v>
      </c>
      <c r="D247" s="209" t="s">
        <v>346</v>
      </c>
      <c r="E247" s="210" t="s">
        <v>877</v>
      </c>
      <c r="F247" s="211" t="s">
        <v>878</v>
      </c>
      <c r="G247" s="212" t="s">
        <v>474</v>
      </c>
      <c r="H247" s="213">
        <v>2</v>
      </c>
      <c r="I247" s="214"/>
      <c r="J247" s="215">
        <f>ROUND(I247*H247,2)</f>
        <v>0</v>
      </c>
      <c r="K247" s="211" t="s">
        <v>158</v>
      </c>
      <c r="L247" s="216"/>
      <c r="M247" s="217" t="s">
        <v>19</v>
      </c>
      <c r="N247" s="218" t="s">
        <v>43</v>
      </c>
      <c r="O247" s="64"/>
      <c r="P247" s="187">
        <f>O247*H247</f>
        <v>0</v>
      </c>
      <c r="Q247" s="187">
        <v>0.54800000000000004</v>
      </c>
      <c r="R247" s="187">
        <f>Q247*H247</f>
        <v>1.0960000000000001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213</v>
      </c>
      <c r="AT247" s="189" t="s">
        <v>346</v>
      </c>
      <c r="AU247" s="189" t="s">
        <v>80</v>
      </c>
      <c r="AY247" s="17" t="s">
        <v>152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80</v>
      </c>
      <c r="BK247" s="190">
        <f>ROUND(I247*H247,2)</f>
        <v>0</v>
      </c>
      <c r="BL247" s="17" t="s">
        <v>159</v>
      </c>
      <c r="BM247" s="189" t="s">
        <v>879</v>
      </c>
    </row>
    <row r="248" spans="1:65" s="2" customFormat="1" ht="11.25">
      <c r="A248" s="34"/>
      <c r="B248" s="35"/>
      <c r="C248" s="36"/>
      <c r="D248" s="191" t="s">
        <v>161</v>
      </c>
      <c r="E248" s="36"/>
      <c r="F248" s="192" t="s">
        <v>878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161</v>
      </c>
      <c r="AU248" s="17" t="s">
        <v>80</v>
      </c>
    </row>
    <row r="249" spans="1:65" s="2" customFormat="1" ht="16.5" customHeight="1">
      <c r="A249" s="34"/>
      <c r="B249" s="35"/>
      <c r="C249" s="178" t="s">
        <v>471</v>
      </c>
      <c r="D249" s="178" t="s">
        <v>154</v>
      </c>
      <c r="E249" s="179" t="s">
        <v>880</v>
      </c>
      <c r="F249" s="180" t="s">
        <v>881</v>
      </c>
      <c r="G249" s="181" t="s">
        <v>474</v>
      </c>
      <c r="H249" s="182">
        <v>3</v>
      </c>
      <c r="I249" s="183"/>
      <c r="J249" s="184">
        <f>ROUND(I249*H249,2)</f>
        <v>0</v>
      </c>
      <c r="K249" s="180" t="s">
        <v>158</v>
      </c>
      <c r="L249" s="39"/>
      <c r="M249" s="185" t="s">
        <v>19</v>
      </c>
      <c r="N249" s="186" t="s">
        <v>43</v>
      </c>
      <c r="O249" s="64"/>
      <c r="P249" s="187">
        <f>O249*H249</f>
        <v>0</v>
      </c>
      <c r="Q249" s="187">
        <v>0.21734000000000001</v>
      </c>
      <c r="R249" s="187">
        <f>Q249*H249</f>
        <v>0.65202000000000004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159</v>
      </c>
      <c r="AT249" s="189" t="s">
        <v>154</v>
      </c>
      <c r="AU249" s="189" t="s">
        <v>80</v>
      </c>
      <c r="AY249" s="17" t="s">
        <v>152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80</v>
      </c>
      <c r="BK249" s="190">
        <f>ROUND(I249*H249,2)</f>
        <v>0</v>
      </c>
      <c r="BL249" s="17" t="s">
        <v>159</v>
      </c>
      <c r="BM249" s="189" t="s">
        <v>882</v>
      </c>
    </row>
    <row r="250" spans="1:65" s="2" customFormat="1" ht="11.25">
      <c r="A250" s="34"/>
      <c r="B250" s="35"/>
      <c r="C250" s="36"/>
      <c r="D250" s="191" t="s">
        <v>161</v>
      </c>
      <c r="E250" s="36"/>
      <c r="F250" s="192" t="s">
        <v>883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161</v>
      </c>
      <c r="AU250" s="17" t="s">
        <v>80</v>
      </c>
    </row>
    <row r="251" spans="1:65" s="2" customFormat="1" ht="11.25">
      <c r="A251" s="34"/>
      <c r="B251" s="35"/>
      <c r="C251" s="36"/>
      <c r="D251" s="196" t="s">
        <v>163</v>
      </c>
      <c r="E251" s="36"/>
      <c r="F251" s="197" t="s">
        <v>884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163</v>
      </c>
      <c r="AU251" s="17" t="s">
        <v>80</v>
      </c>
    </row>
    <row r="252" spans="1:65" s="13" customFormat="1" ht="11.25">
      <c r="B252" s="198"/>
      <c r="C252" s="199"/>
      <c r="D252" s="191" t="s">
        <v>165</v>
      </c>
      <c r="E252" s="200" t="s">
        <v>19</v>
      </c>
      <c r="F252" s="201" t="s">
        <v>861</v>
      </c>
      <c r="G252" s="199"/>
      <c r="H252" s="202">
        <v>1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165</v>
      </c>
      <c r="AU252" s="208" t="s">
        <v>80</v>
      </c>
      <c r="AV252" s="13" t="s">
        <v>80</v>
      </c>
      <c r="AW252" s="13" t="s">
        <v>33</v>
      </c>
      <c r="AX252" s="13" t="s">
        <v>71</v>
      </c>
      <c r="AY252" s="208" t="s">
        <v>152</v>
      </c>
    </row>
    <row r="253" spans="1:65" s="13" customFormat="1" ht="11.25">
      <c r="B253" s="198"/>
      <c r="C253" s="199"/>
      <c r="D253" s="191" t="s">
        <v>165</v>
      </c>
      <c r="E253" s="200" t="s">
        <v>19</v>
      </c>
      <c r="F253" s="201" t="s">
        <v>876</v>
      </c>
      <c r="G253" s="199"/>
      <c r="H253" s="202">
        <v>2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165</v>
      </c>
      <c r="AU253" s="208" t="s">
        <v>80</v>
      </c>
      <c r="AV253" s="13" t="s">
        <v>80</v>
      </c>
      <c r="AW253" s="13" t="s">
        <v>33</v>
      </c>
      <c r="AX253" s="13" t="s">
        <v>71</v>
      </c>
      <c r="AY253" s="208" t="s">
        <v>152</v>
      </c>
    </row>
    <row r="254" spans="1:65" s="2" customFormat="1" ht="16.5" customHeight="1">
      <c r="A254" s="34"/>
      <c r="B254" s="35"/>
      <c r="C254" s="209" t="s">
        <v>480</v>
      </c>
      <c r="D254" s="209" t="s">
        <v>346</v>
      </c>
      <c r="E254" s="210" t="s">
        <v>885</v>
      </c>
      <c r="F254" s="211" t="s">
        <v>886</v>
      </c>
      <c r="G254" s="212" t="s">
        <v>474</v>
      </c>
      <c r="H254" s="213">
        <v>3</v>
      </c>
      <c r="I254" s="214"/>
      <c r="J254" s="215">
        <f>ROUND(I254*H254,2)</f>
        <v>0</v>
      </c>
      <c r="K254" s="211" t="s">
        <v>158</v>
      </c>
      <c r="L254" s="216"/>
      <c r="M254" s="217" t="s">
        <v>19</v>
      </c>
      <c r="N254" s="218" t="s">
        <v>43</v>
      </c>
      <c r="O254" s="64"/>
      <c r="P254" s="187">
        <f>O254*H254</f>
        <v>0</v>
      </c>
      <c r="Q254" s="187">
        <v>0.19600000000000001</v>
      </c>
      <c r="R254" s="187">
        <f>Q254*H254</f>
        <v>0.58800000000000008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213</v>
      </c>
      <c r="AT254" s="189" t="s">
        <v>346</v>
      </c>
      <c r="AU254" s="189" t="s">
        <v>80</v>
      </c>
      <c r="AY254" s="17" t="s">
        <v>152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80</v>
      </c>
      <c r="BK254" s="190">
        <f>ROUND(I254*H254,2)</f>
        <v>0</v>
      </c>
      <c r="BL254" s="17" t="s">
        <v>159</v>
      </c>
      <c r="BM254" s="189" t="s">
        <v>887</v>
      </c>
    </row>
    <row r="255" spans="1:65" s="2" customFormat="1" ht="11.25">
      <c r="A255" s="34"/>
      <c r="B255" s="35"/>
      <c r="C255" s="36"/>
      <c r="D255" s="191" t="s">
        <v>161</v>
      </c>
      <c r="E255" s="36"/>
      <c r="F255" s="192" t="s">
        <v>886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161</v>
      </c>
      <c r="AU255" s="17" t="s">
        <v>80</v>
      </c>
    </row>
    <row r="256" spans="1:65" s="12" customFormat="1" ht="22.9" customHeight="1">
      <c r="B256" s="162"/>
      <c r="C256" s="163"/>
      <c r="D256" s="164" t="s">
        <v>70</v>
      </c>
      <c r="E256" s="176" t="s">
        <v>221</v>
      </c>
      <c r="F256" s="176" t="s">
        <v>584</v>
      </c>
      <c r="G256" s="163"/>
      <c r="H256" s="163"/>
      <c r="I256" s="166"/>
      <c r="J256" s="177">
        <f>BK256</f>
        <v>0</v>
      </c>
      <c r="K256" s="163"/>
      <c r="L256" s="168"/>
      <c r="M256" s="169"/>
      <c r="N256" s="170"/>
      <c r="O256" s="170"/>
      <c r="P256" s="171">
        <f>SUM(P257:P268)</f>
        <v>0</v>
      </c>
      <c r="Q256" s="170"/>
      <c r="R256" s="171">
        <f>SUM(R257:R268)</f>
        <v>0</v>
      </c>
      <c r="S256" s="170"/>
      <c r="T256" s="172">
        <f>SUM(T257:T268)</f>
        <v>0.20200000000000001</v>
      </c>
      <c r="AR256" s="173" t="s">
        <v>78</v>
      </c>
      <c r="AT256" s="174" t="s">
        <v>70</v>
      </c>
      <c r="AU256" s="174" t="s">
        <v>78</v>
      </c>
      <c r="AY256" s="173" t="s">
        <v>152</v>
      </c>
      <c r="BK256" s="175">
        <f>SUM(BK257:BK268)</f>
        <v>0</v>
      </c>
    </row>
    <row r="257" spans="1:65" s="2" customFormat="1" ht="16.5" customHeight="1">
      <c r="A257" s="34"/>
      <c r="B257" s="35"/>
      <c r="C257" s="178" t="s">
        <v>484</v>
      </c>
      <c r="D257" s="178" t="s">
        <v>154</v>
      </c>
      <c r="E257" s="179" t="s">
        <v>888</v>
      </c>
      <c r="F257" s="180" t="s">
        <v>889</v>
      </c>
      <c r="G257" s="181" t="s">
        <v>474</v>
      </c>
      <c r="H257" s="182">
        <v>2</v>
      </c>
      <c r="I257" s="183"/>
      <c r="J257" s="184">
        <f>ROUND(I257*H257,2)</f>
        <v>0</v>
      </c>
      <c r="K257" s="180" t="s">
        <v>19</v>
      </c>
      <c r="L257" s="39"/>
      <c r="M257" s="185" t="s">
        <v>19</v>
      </c>
      <c r="N257" s="186" t="s">
        <v>43</v>
      </c>
      <c r="O257" s="64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159</v>
      </c>
      <c r="AT257" s="189" t="s">
        <v>154</v>
      </c>
      <c r="AU257" s="189" t="s">
        <v>80</v>
      </c>
      <c r="AY257" s="17" t="s">
        <v>152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80</v>
      </c>
      <c r="BK257" s="190">
        <f>ROUND(I257*H257,2)</f>
        <v>0</v>
      </c>
      <c r="BL257" s="17" t="s">
        <v>159</v>
      </c>
      <c r="BM257" s="189" t="s">
        <v>890</v>
      </c>
    </row>
    <row r="258" spans="1:65" s="2" customFormat="1" ht="11.25">
      <c r="A258" s="34"/>
      <c r="B258" s="35"/>
      <c r="C258" s="36"/>
      <c r="D258" s="191" t="s">
        <v>161</v>
      </c>
      <c r="E258" s="36"/>
      <c r="F258" s="192" t="s">
        <v>889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161</v>
      </c>
      <c r="AU258" s="17" t="s">
        <v>80</v>
      </c>
    </row>
    <row r="259" spans="1:65" s="2" customFormat="1" ht="16.5" customHeight="1">
      <c r="A259" s="34"/>
      <c r="B259" s="35"/>
      <c r="C259" s="178" t="s">
        <v>488</v>
      </c>
      <c r="D259" s="178" t="s">
        <v>154</v>
      </c>
      <c r="E259" s="179" t="s">
        <v>891</v>
      </c>
      <c r="F259" s="180" t="s">
        <v>892</v>
      </c>
      <c r="G259" s="181" t="s">
        <v>474</v>
      </c>
      <c r="H259" s="182">
        <v>2</v>
      </c>
      <c r="I259" s="183"/>
      <c r="J259" s="184">
        <f>ROUND(I259*H259,2)</f>
        <v>0</v>
      </c>
      <c r="K259" s="180" t="s">
        <v>19</v>
      </c>
      <c r="L259" s="39"/>
      <c r="M259" s="185" t="s">
        <v>19</v>
      </c>
      <c r="N259" s="186" t="s">
        <v>43</v>
      </c>
      <c r="O259" s="64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159</v>
      </c>
      <c r="AT259" s="189" t="s">
        <v>154</v>
      </c>
      <c r="AU259" s="189" t="s">
        <v>80</v>
      </c>
      <c r="AY259" s="17" t="s">
        <v>152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80</v>
      </c>
      <c r="BK259" s="190">
        <f>ROUND(I259*H259,2)</f>
        <v>0</v>
      </c>
      <c r="BL259" s="17" t="s">
        <v>159</v>
      </c>
      <c r="BM259" s="189" t="s">
        <v>893</v>
      </c>
    </row>
    <row r="260" spans="1:65" s="2" customFormat="1" ht="11.25">
      <c r="A260" s="34"/>
      <c r="B260" s="35"/>
      <c r="C260" s="36"/>
      <c r="D260" s="191" t="s">
        <v>161</v>
      </c>
      <c r="E260" s="36"/>
      <c r="F260" s="192" t="s">
        <v>892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80</v>
      </c>
    </row>
    <row r="261" spans="1:65" s="2" customFormat="1" ht="16.5" customHeight="1">
      <c r="A261" s="34"/>
      <c r="B261" s="35"/>
      <c r="C261" s="178" t="s">
        <v>495</v>
      </c>
      <c r="D261" s="178" t="s">
        <v>154</v>
      </c>
      <c r="E261" s="179" t="s">
        <v>894</v>
      </c>
      <c r="F261" s="180" t="s">
        <v>895</v>
      </c>
      <c r="G261" s="181" t="s">
        <v>474</v>
      </c>
      <c r="H261" s="182">
        <v>2</v>
      </c>
      <c r="I261" s="183"/>
      <c r="J261" s="184">
        <f>ROUND(I261*H261,2)</f>
        <v>0</v>
      </c>
      <c r="K261" s="180" t="s">
        <v>158</v>
      </c>
      <c r="L261" s="39"/>
      <c r="M261" s="185" t="s">
        <v>19</v>
      </c>
      <c r="N261" s="186" t="s">
        <v>43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8.0000000000000002E-3</v>
      </c>
      <c r="T261" s="188">
        <f>S261*H261</f>
        <v>1.6E-2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159</v>
      </c>
      <c r="AT261" s="189" t="s">
        <v>154</v>
      </c>
      <c r="AU261" s="189" t="s">
        <v>80</v>
      </c>
      <c r="AY261" s="17" t="s">
        <v>152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80</v>
      </c>
      <c r="BK261" s="190">
        <f>ROUND(I261*H261,2)</f>
        <v>0</v>
      </c>
      <c r="BL261" s="17" t="s">
        <v>159</v>
      </c>
      <c r="BM261" s="189" t="s">
        <v>896</v>
      </c>
    </row>
    <row r="262" spans="1:65" s="2" customFormat="1" ht="19.5">
      <c r="A262" s="34"/>
      <c r="B262" s="35"/>
      <c r="C262" s="36"/>
      <c r="D262" s="191" t="s">
        <v>161</v>
      </c>
      <c r="E262" s="36"/>
      <c r="F262" s="192" t="s">
        <v>897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161</v>
      </c>
      <c r="AU262" s="17" t="s">
        <v>80</v>
      </c>
    </row>
    <row r="263" spans="1:65" s="2" customFormat="1" ht="11.25">
      <c r="A263" s="34"/>
      <c r="B263" s="35"/>
      <c r="C263" s="36"/>
      <c r="D263" s="196" t="s">
        <v>163</v>
      </c>
      <c r="E263" s="36"/>
      <c r="F263" s="197" t="s">
        <v>898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163</v>
      </c>
      <c r="AU263" s="17" t="s">
        <v>80</v>
      </c>
    </row>
    <row r="264" spans="1:65" s="13" customFormat="1" ht="11.25">
      <c r="B264" s="198"/>
      <c r="C264" s="199"/>
      <c r="D264" s="191" t="s">
        <v>165</v>
      </c>
      <c r="E264" s="200" t="s">
        <v>19</v>
      </c>
      <c r="F264" s="201" t="s">
        <v>899</v>
      </c>
      <c r="G264" s="199"/>
      <c r="H264" s="202">
        <v>2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165</v>
      </c>
      <c r="AU264" s="208" t="s">
        <v>80</v>
      </c>
      <c r="AV264" s="13" t="s">
        <v>80</v>
      </c>
      <c r="AW264" s="13" t="s">
        <v>33</v>
      </c>
      <c r="AX264" s="13" t="s">
        <v>78</v>
      </c>
      <c r="AY264" s="208" t="s">
        <v>152</v>
      </c>
    </row>
    <row r="265" spans="1:65" s="2" customFormat="1" ht="16.5" customHeight="1">
      <c r="A265" s="34"/>
      <c r="B265" s="35"/>
      <c r="C265" s="178" t="s">
        <v>499</v>
      </c>
      <c r="D265" s="178" t="s">
        <v>154</v>
      </c>
      <c r="E265" s="179" t="s">
        <v>900</v>
      </c>
      <c r="F265" s="180" t="s">
        <v>901</v>
      </c>
      <c r="G265" s="181" t="s">
        <v>474</v>
      </c>
      <c r="H265" s="182">
        <v>2</v>
      </c>
      <c r="I265" s="183"/>
      <c r="J265" s="184">
        <f>ROUND(I265*H265,2)</f>
        <v>0</v>
      </c>
      <c r="K265" s="180" t="s">
        <v>158</v>
      </c>
      <c r="L265" s="39"/>
      <c r="M265" s="185" t="s">
        <v>19</v>
      </c>
      <c r="N265" s="186" t="s">
        <v>43</v>
      </c>
      <c r="O265" s="64"/>
      <c r="P265" s="187">
        <f>O265*H265</f>
        <v>0</v>
      </c>
      <c r="Q265" s="187">
        <v>0</v>
      </c>
      <c r="R265" s="187">
        <f>Q265*H265</f>
        <v>0</v>
      </c>
      <c r="S265" s="187">
        <v>9.2999999999999999E-2</v>
      </c>
      <c r="T265" s="188">
        <f>S265*H265</f>
        <v>0.186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159</v>
      </c>
      <c r="AT265" s="189" t="s">
        <v>154</v>
      </c>
      <c r="AU265" s="189" t="s">
        <v>80</v>
      </c>
      <c r="AY265" s="17" t="s">
        <v>152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80</v>
      </c>
      <c r="BK265" s="190">
        <f>ROUND(I265*H265,2)</f>
        <v>0</v>
      </c>
      <c r="BL265" s="17" t="s">
        <v>159</v>
      </c>
      <c r="BM265" s="189" t="s">
        <v>902</v>
      </c>
    </row>
    <row r="266" spans="1:65" s="2" customFormat="1" ht="19.5">
      <c r="A266" s="34"/>
      <c r="B266" s="35"/>
      <c r="C266" s="36"/>
      <c r="D266" s="191" t="s">
        <v>161</v>
      </c>
      <c r="E266" s="36"/>
      <c r="F266" s="192" t="s">
        <v>903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161</v>
      </c>
      <c r="AU266" s="17" t="s">
        <v>80</v>
      </c>
    </row>
    <row r="267" spans="1:65" s="2" customFormat="1" ht="11.25">
      <c r="A267" s="34"/>
      <c r="B267" s="35"/>
      <c r="C267" s="36"/>
      <c r="D267" s="196" t="s">
        <v>163</v>
      </c>
      <c r="E267" s="36"/>
      <c r="F267" s="197" t="s">
        <v>904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163</v>
      </c>
      <c r="AU267" s="17" t="s">
        <v>80</v>
      </c>
    </row>
    <row r="268" spans="1:65" s="13" customFormat="1" ht="11.25">
      <c r="B268" s="198"/>
      <c r="C268" s="199"/>
      <c r="D268" s="191" t="s">
        <v>165</v>
      </c>
      <c r="E268" s="200" t="s">
        <v>19</v>
      </c>
      <c r="F268" s="201" t="s">
        <v>905</v>
      </c>
      <c r="G268" s="199"/>
      <c r="H268" s="202">
        <v>2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165</v>
      </c>
      <c r="AU268" s="208" t="s">
        <v>80</v>
      </c>
      <c r="AV268" s="13" t="s">
        <v>80</v>
      </c>
      <c r="AW268" s="13" t="s">
        <v>33</v>
      </c>
      <c r="AX268" s="13" t="s">
        <v>78</v>
      </c>
      <c r="AY268" s="208" t="s">
        <v>152</v>
      </c>
    </row>
    <row r="269" spans="1:65" s="12" customFormat="1" ht="22.9" customHeight="1">
      <c r="B269" s="162"/>
      <c r="C269" s="163"/>
      <c r="D269" s="164" t="s">
        <v>70</v>
      </c>
      <c r="E269" s="176" t="s">
        <v>606</v>
      </c>
      <c r="F269" s="176" t="s">
        <v>607</v>
      </c>
      <c r="G269" s="163"/>
      <c r="H269" s="163"/>
      <c r="I269" s="166"/>
      <c r="J269" s="177">
        <f>BK269</f>
        <v>0</v>
      </c>
      <c r="K269" s="163"/>
      <c r="L269" s="168"/>
      <c r="M269" s="169"/>
      <c r="N269" s="170"/>
      <c r="O269" s="170"/>
      <c r="P269" s="171">
        <f>SUM(P270:P281)</f>
        <v>0</v>
      </c>
      <c r="Q269" s="170"/>
      <c r="R269" s="171">
        <f>SUM(R270:R281)</f>
        <v>0</v>
      </c>
      <c r="S269" s="170"/>
      <c r="T269" s="172">
        <f>SUM(T270:T281)</f>
        <v>0</v>
      </c>
      <c r="AR269" s="173" t="s">
        <v>78</v>
      </c>
      <c r="AT269" s="174" t="s">
        <v>70</v>
      </c>
      <c r="AU269" s="174" t="s">
        <v>78</v>
      </c>
      <c r="AY269" s="173" t="s">
        <v>152</v>
      </c>
      <c r="BK269" s="175">
        <f>SUM(BK270:BK281)</f>
        <v>0</v>
      </c>
    </row>
    <row r="270" spans="1:65" s="2" customFormat="1" ht="16.5" customHeight="1">
      <c r="A270" s="34"/>
      <c r="B270" s="35"/>
      <c r="C270" s="178" t="s">
        <v>503</v>
      </c>
      <c r="D270" s="178" t="s">
        <v>154</v>
      </c>
      <c r="E270" s="179" t="s">
        <v>609</v>
      </c>
      <c r="F270" s="180" t="s">
        <v>610</v>
      </c>
      <c r="G270" s="181" t="s">
        <v>308</v>
      </c>
      <c r="H270" s="182">
        <v>0.20200000000000001</v>
      </c>
      <c r="I270" s="183"/>
      <c r="J270" s="184">
        <f>ROUND(I270*H270,2)</f>
        <v>0</v>
      </c>
      <c r="K270" s="180" t="s">
        <v>158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159</v>
      </c>
      <c r="AT270" s="189" t="s">
        <v>154</v>
      </c>
      <c r="AU270" s="189" t="s">
        <v>80</v>
      </c>
      <c r="AY270" s="17" t="s">
        <v>152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80</v>
      </c>
      <c r="BK270" s="190">
        <f>ROUND(I270*H270,2)</f>
        <v>0</v>
      </c>
      <c r="BL270" s="17" t="s">
        <v>159</v>
      </c>
      <c r="BM270" s="189" t="s">
        <v>906</v>
      </c>
    </row>
    <row r="271" spans="1:65" s="2" customFormat="1" ht="11.25">
      <c r="A271" s="34"/>
      <c r="B271" s="35"/>
      <c r="C271" s="36"/>
      <c r="D271" s="191" t="s">
        <v>161</v>
      </c>
      <c r="E271" s="36"/>
      <c r="F271" s="192" t="s">
        <v>612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161</v>
      </c>
      <c r="AU271" s="17" t="s">
        <v>80</v>
      </c>
    </row>
    <row r="272" spans="1:65" s="2" customFormat="1" ht="11.25">
      <c r="A272" s="34"/>
      <c r="B272" s="35"/>
      <c r="C272" s="36"/>
      <c r="D272" s="196" t="s">
        <v>163</v>
      </c>
      <c r="E272" s="36"/>
      <c r="F272" s="197" t="s">
        <v>613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163</v>
      </c>
      <c r="AU272" s="17" t="s">
        <v>80</v>
      </c>
    </row>
    <row r="273" spans="1:65" s="13" customFormat="1" ht="11.25">
      <c r="B273" s="198"/>
      <c r="C273" s="199"/>
      <c r="D273" s="191" t="s">
        <v>165</v>
      </c>
      <c r="E273" s="200" t="s">
        <v>19</v>
      </c>
      <c r="F273" s="201" t="s">
        <v>907</v>
      </c>
      <c r="G273" s="199"/>
      <c r="H273" s="202">
        <v>0.20200000000000001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165</v>
      </c>
      <c r="AU273" s="208" t="s">
        <v>80</v>
      </c>
      <c r="AV273" s="13" t="s">
        <v>80</v>
      </c>
      <c r="AW273" s="13" t="s">
        <v>33</v>
      </c>
      <c r="AX273" s="13" t="s">
        <v>78</v>
      </c>
      <c r="AY273" s="208" t="s">
        <v>152</v>
      </c>
    </row>
    <row r="274" spans="1:65" s="2" customFormat="1" ht="16.5" customHeight="1">
      <c r="A274" s="34"/>
      <c r="B274" s="35"/>
      <c r="C274" s="178" t="s">
        <v>511</v>
      </c>
      <c r="D274" s="178" t="s">
        <v>154</v>
      </c>
      <c r="E274" s="179" t="s">
        <v>617</v>
      </c>
      <c r="F274" s="180" t="s">
        <v>618</v>
      </c>
      <c r="G274" s="181" t="s">
        <v>308</v>
      </c>
      <c r="H274" s="182">
        <v>1.212</v>
      </c>
      <c r="I274" s="183"/>
      <c r="J274" s="184">
        <f>ROUND(I274*H274,2)</f>
        <v>0</v>
      </c>
      <c r="K274" s="180" t="s">
        <v>158</v>
      </c>
      <c r="L274" s="39"/>
      <c r="M274" s="185" t="s">
        <v>19</v>
      </c>
      <c r="N274" s="186" t="s">
        <v>43</v>
      </c>
      <c r="O274" s="64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159</v>
      </c>
      <c r="AT274" s="189" t="s">
        <v>154</v>
      </c>
      <c r="AU274" s="189" t="s">
        <v>80</v>
      </c>
      <c r="AY274" s="17" t="s">
        <v>152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80</v>
      </c>
      <c r="BK274" s="190">
        <f>ROUND(I274*H274,2)</f>
        <v>0</v>
      </c>
      <c r="BL274" s="17" t="s">
        <v>159</v>
      </c>
      <c r="BM274" s="189" t="s">
        <v>908</v>
      </c>
    </row>
    <row r="275" spans="1:65" s="2" customFormat="1" ht="19.5">
      <c r="A275" s="34"/>
      <c r="B275" s="35"/>
      <c r="C275" s="36"/>
      <c r="D275" s="191" t="s">
        <v>161</v>
      </c>
      <c r="E275" s="36"/>
      <c r="F275" s="192" t="s">
        <v>620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161</v>
      </c>
      <c r="AU275" s="17" t="s">
        <v>80</v>
      </c>
    </row>
    <row r="276" spans="1:65" s="2" customFormat="1" ht="11.25">
      <c r="A276" s="34"/>
      <c r="B276" s="35"/>
      <c r="C276" s="36"/>
      <c r="D276" s="196" t="s">
        <v>163</v>
      </c>
      <c r="E276" s="36"/>
      <c r="F276" s="197" t="s">
        <v>621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163</v>
      </c>
      <c r="AU276" s="17" t="s">
        <v>80</v>
      </c>
    </row>
    <row r="277" spans="1:65" s="13" customFormat="1" ht="11.25">
      <c r="B277" s="198"/>
      <c r="C277" s="199"/>
      <c r="D277" s="191" t="s">
        <v>165</v>
      </c>
      <c r="E277" s="200" t="s">
        <v>19</v>
      </c>
      <c r="F277" s="201" t="s">
        <v>909</v>
      </c>
      <c r="G277" s="199"/>
      <c r="H277" s="202">
        <v>1.212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165</v>
      </c>
      <c r="AU277" s="208" t="s">
        <v>80</v>
      </c>
      <c r="AV277" s="13" t="s">
        <v>80</v>
      </c>
      <c r="AW277" s="13" t="s">
        <v>33</v>
      </c>
      <c r="AX277" s="13" t="s">
        <v>78</v>
      </c>
      <c r="AY277" s="208" t="s">
        <v>152</v>
      </c>
    </row>
    <row r="278" spans="1:65" s="2" customFormat="1" ht="21.75" customHeight="1">
      <c r="A278" s="34"/>
      <c r="B278" s="35"/>
      <c r="C278" s="178" t="s">
        <v>518</v>
      </c>
      <c r="D278" s="178" t="s">
        <v>154</v>
      </c>
      <c r="E278" s="179" t="s">
        <v>910</v>
      </c>
      <c r="F278" s="180" t="s">
        <v>911</v>
      </c>
      <c r="G278" s="181" t="s">
        <v>308</v>
      </c>
      <c r="H278" s="182">
        <v>0.20200000000000001</v>
      </c>
      <c r="I278" s="183"/>
      <c r="J278" s="184">
        <f>ROUND(I278*H278,2)</f>
        <v>0</v>
      </c>
      <c r="K278" s="180" t="s">
        <v>158</v>
      </c>
      <c r="L278" s="39"/>
      <c r="M278" s="185" t="s">
        <v>19</v>
      </c>
      <c r="N278" s="186" t="s">
        <v>43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159</v>
      </c>
      <c r="AT278" s="189" t="s">
        <v>154</v>
      </c>
      <c r="AU278" s="189" t="s">
        <v>80</v>
      </c>
      <c r="AY278" s="17" t="s">
        <v>152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80</v>
      </c>
      <c r="BK278" s="190">
        <f>ROUND(I278*H278,2)</f>
        <v>0</v>
      </c>
      <c r="BL278" s="17" t="s">
        <v>159</v>
      </c>
      <c r="BM278" s="189" t="s">
        <v>912</v>
      </c>
    </row>
    <row r="279" spans="1:65" s="2" customFormat="1" ht="19.5">
      <c r="A279" s="34"/>
      <c r="B279" s="35"/>
      <c r="C279" s="36"/>
      <c r="D279" s="191" t="s">
        <v>161</v>
      </c>
      <c r="E279" s="36"/>
      <c r="F279" s="192" t="s">
        <v>913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161</v>
      </c>
      <c r="AU279" s="17" t="s">
        <v>80</v>
      </c>
    </row>
    <row r="280" spans="1:65" s="2" customFormat="1" ht="11.25">
      <c r="A280" s="34"/>
      <c r="B280" s="35"/>
      <c r="C280" s="36"/>
      <c r="D280" s="196" t="s">
        <v>163</v>
      </c>
      <c r="E280" s="36"/>
      <c r="F280" s="197" t="s">
        <v>914</v>
      </c>
      <c r="G280" s="36"/>
      <c r="H280" s="36"/>
      <c r="I280" s="193"/>
      <c r="J280" s="36"/>
      <c r="K280" s="36"/>
      <c r="L280" s="39"/>
      <c r="M280" s="194"/>
      <c r="N280" s="195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163</v>
      </c>
      <c r="AU280" s="17" t="s">
        <v>80</v>
      </c>
    </row>
    <row r="281" spans="1:65" s="13" customFormat="1" ht="11.25">
      <c r="B281" s="198"/>
      <c r="C281" s="199"/>
      <c r="D281" s="191" t="s">
        <v>165</v>
      </c>
      <c r="E281" s="200" t="s">
        <v>19</v>
      </c>
      <c r="F281" s="201" t="s">
        <v>907</v>
      </c>
      <c r="G281" s="199"/>
      <c r="H281" s="202">
        <v>0.20200000000000001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165</v>
      </c>
      <c r="AU281" s="208" t="s">
        <v>80</v>
      </c>
      <c r="AV281" s="13" t="s">
        <v>80</v>
      </c>
      <c r="AW281" s="13" t="s">
        <v>33</v>
      </c>
      <c r="AX281" s="13" t="s">
        <v>78</v>
      </c>
      <c r="AY281" s="208" t="s">
        <v>152</v>
      </c>
    </row>
    <row r="282" spans="1:65" s="12" customFormat="1" ht="22.9" customHeight="1">
      <c r="B282" s="162"/>
      <c r="C282" s="163"/>
      <c r="D282" s="164" t="s">
        <v>70</v>
      </c>
      <c r="E282" s="176" t="s">
        <v>629</v>
      </c>
      <c r="F282" s="176" t="s">
        <v>630</v>
      </c>
      <c r="G282" s="163"/>
      <c r="H282" s="163"/>
      <c r="I282" s="166"/>
      <c r="J282" s="177">
        <f>BK282</f>
        <v>0</v>
      </c>
      <c r="K282" s="163"/>
      <c r="L282" s="168"/>
      <c r="M282" s="169"/>
      <c r="N282" s="170"/>
      <c r="O282" s="170"/>
      <c r="P282" s="171">
        <f>SUM(P283:P285)</f>
        <v>0</v>
      </c>
      <c r="Q282" s="170"/>
      <c r="R282" s="171">
        <f>SUM(R283:R285)</f>
        <v>0</v>
      </c>
      <c r="S282" s="170"/>
      <c r="T282" s="172">
        <f>SUM(T283:T285)</f>
        <v>0</v>
      </c>
      <c r="AR282" s="173" t="s">
        <v>78</v>
      </c>
      <c r="AT282" s="174" t="s">
        <v>70</v>
      </c>
      <c r="AU282" s="174" t="s">
        <v>78</v>
      </c>
      <c r="AY282" s="173" t="s">
        <v>152</v>
      </c>
      <c r="BK282" s="175">
        <f>SUM(BK283:BK285)</f>
        <v>0</v>
      </c>
    </row>
    <row r="283" spans="1:65" s="2" customFormat="1" ht="16.5" customHeight="1">
      <c r="A283" s="34"/>
      <c r="B283" s="35"/>
      <c r="C283" s="178" t="s">
        <v>523</v>
      </c>
      <c r="D283" s="178" t="s">
        <v>154</v>
      </c>
      <c r="E283" s="179" t="s">
        <v>915</v>
      </c>
      <c r="F283" s="180" t="s">
        <v>916</v>
      </c>
      <c r="G283" s="181" t="s">
        <v>308</v>
      </c>
      <c r="H283" s="182">
        <v>187.10499999999999</v>
      </c>
      <c r="I283" s="183"/>
      <c r="J283" s="184">
        <f>ROUND(I283*H283,2)</f>
        <v>0</v>
      </c>
      <c r="K283" s="180" t="s">
        <v>158</v>
      </c>
      <c r="L283" s="39"/>
      <c r="M283" s="185" t="s">
        <v>19</v>
      </c>
      <c r="N283" s="186" t="s">
        <v>43</v>
      </c>
      <c r="O283" s="64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159</v>
      </c>
      <c r="AT283" s="189" t="s">
        <v>154</v>
      </c>
      <c r="AU283" s="189" t="s">
        <v>80</v>
      </c>
      <c r="AY283" s="17" t="s">
        <v>152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80</v>
      </c>
      <c r="BK283" s="190">
        <f>ROUND(I283*H283,2)</f>
        <v>0</v>
      </c>
      <c r="BL283" s="17" t="s">
        <v>159</v>
      </c>
      <c r="BM283" s="189" t="s">
        <v>917</v>
      </c>
    </row>
    <row r="284" spans="1:65" s="2" customFormat="1" ht="19.5">
      <c r="A284" s="34"/>
      <c r="B284" s="35"/>
      <c r="C284" s="36"/>
      <c r="D284" s="191" t="s">
        <v>161</v>
      </c>
      <c r="E284" s="36"/>
      <c r="F284" s="192" t="s">
        <v>918</v>
      </c>
      <c r="G284" s="36"/>
      <c r="H284" s="36"/>
      <c r="I284" s="193"/>
      <c r="J284" s="36"/>
      <c r="K284" s="36"/>
      <c r="L284" s="39"/>
      <c r="M284" s="194"/>
      <c r="N284" s="195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161</v>
      </c>
      <c r="AU284" s="17" t="s">
        <v>80</v>
      </c>
    </row>
    <row r="285" spans="1:65" s="2" customFormat="1" ht="11.25">
      <c r="A285" s="34"/>
      <c r="B285" s="35"/>
      <c r="C285" s="36"/>
      <c r="D285" s="196" t="s">
        <v>163</v>
      </c>
      <c r="E285" s="36"/>
      <c r="F285" s="197" t="s">
        <v>919</v>
      </c>
      <c r="G285" s="36"/>
      <c r="H285" s="36"/>
      <c r="I285" s="193"/>
      <c r="J285" s="36"/>
      <c r="K285" s="36"/>
      <c r="L285" s="39"/>
      <c r="M285" s="220"/>
      <c r="N285" s="221"/>
      <c r="O285" s="222"/>
      <c r="P285" s="222"/>
      <c r="Q285" s="222"/>
      <c r="R285" s="222"/>
      <c r="S285" s="222"/>
      <c r="T285" s="223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163</v>
      </c>
      <c r="AU285" s="17" t="s">
        <v>80</v>
      </c>
    </row>
    <row r="286" spans="1:65" s="2" customFormat="1" ht="6.95" customHeight="1">
      <c r="A286" s="34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39"/>
      <c r="M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</row>
  </sheetData>
  <sheetProtection algorithmName="SHA-512" hashValue="a3xERBTm1+J1r19keYN9OghmvVqrSyKv5RXDYB/6fB5w/D0uKnMU1pmyr6tNJBQQZEKnvfho4JeJJ/b9C8XLxQ==" saltValue="q3d4HWftWTOJsiB92dT2nzy7kQyeiIPqUifM1WmZN/9bgTsRLJ0MmPkWLNXL+afgZWxmk2hl0otqHirCgLo3+g==" spinCount="100000" sheet="1" objects="1" scenarios="1" formatColumns="0" formatRows="0" autoFilter="0"/>
  <autoFilter ref="C93:K285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/>
    <hyperlink ref="F102" r:id="rId2"/>
    <hyperlink ref="F106" r:id="rId3"/>
    <hyperlink ref="F110" r:id="rId4"/>
    <hyperlink ref="F114" r:id="rId5"/>
    <hyperlink ref="F119" r:id="rId6"/>
    <hyperlink ref="F122" r:id="rId7"/>
    <hyperlink ref="F126" r:id="rId8"/>
    <hyperlink ref="F129" r:id="rId9"/>
    <hyperlink ref="F134" r:id="rId10"/>
    <hyperlink ref="F138" r:id="rId11"/>
    <hyperlink ref="F142" r:id="rId12"/>
    <hyperlink ref="F146" r:id="rId13"/>
    <hyperlink ref="F150" r:id="rId14"/>
    <hyperlink ref="F154" r:id="rId15"/>
    <hyperlink ref="F158" r:id="rId16"/>
    <hyperlink ref="F163" r:id="rId17"/>
    <hyperlink ref="F167" r:id="rId18"/>
    <hyperlink ref="F174" r:id="rId19"/>
    <hyperlink ref="F179" r:id="rId20"/>
    <hyperlink ref="F185" r:id="rId21"/>
    <hyperlink ref="F189" r:id="rId22"/>
    <hyperlink ref="F193" r:id="rId23"/>
    <hyperlink ref="F197" r:id="rId24"/>
    <hyperlink ref="F201" r:id="rId25"/>
    <hyperlink ref="F204" r:id="rId26"/>
    <hyperlink ref="F208" r:id="rId27"/>
    <hyperlink ref="F217" r:id="rId28"/>
    <hyperlink ref="F221" r:id="rId29"/>
    <hyperlink ref="F225" r:id="rId30"/>
    <hyperlink ref="F230" r:id="rId31"/>
    <hyperlink ref="F233" r:id="rId32"/>
    <hyperlink ref="F245" r:id="rId33"/>
    <hyperlink ref="F251" r:id="rId34"/>
    <hyperlink ref="F263" r:id="rId35"/>
    <hyperlink ref="F267" r:id="rId36"/>
    <hyperlink ref="F272" r:id="rId37"/>
    <hyperlink ref="F276" r:id="rId38"/>
    <hyperlink ref="F280" r:id="rId39"/>
    <hyperlink ref="F285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920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94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ROUND((SUM(BE87:BE92)),  2)</f>
        <v>0</v>
      </c>
      <c r="G35" s="34"/>
      <c r="H35" s="34"/>
      <c r="I35" s="124">
        <v>0.21</v>
      </c>
      <c r="J35" s="123">
        <f>ROUND(((SUM(BE87:BE92))*I35),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ROUND((SUM(BF87:BF92)),  2)</f>
        <v>0</v>
      </c>
      <c r="G36" s="34"/>
      <c r="H36" s="34"/>
      <c r="I36" s="124">
        <v>0.15</v>
      </c>
      <c r="J36" s="123">
        <f>ROUND(((SUM(BF87:BF92))*I36),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ROUND((SUM(BG87:BG92)),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ROUND((SUM(BH87:BH92)),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ROUND((SUM(BI87:BI92)),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SO-03b - Přívod vody pro areál spodního parku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131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137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9" t="str">
        <f>E7</f>
        <v>Domov pod hradem Žampach - hospodaření se srážkovými vodami</v>
      </c>
      <c r="F75" s="370"/>
      <c r="G75" s="370"/>
      <c r="H75" s="37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119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69" t="s">
        <v>120</v>
      </c>
      <c r="F77" s="371"/>
      <c r="G77" s="371"/>
      <c r="H77" s="37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121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3" t="str">
        <f>E11</f>
        <v>SO-03b - Přívod vody pro areál spodního parku</v>
      </c>
      <c r="F79" s="371"/>
      <c r="G79" s="371"/>
      <c r="H79" s="37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 xml:space="preserve"> </v>
      </c>
      <c r="G81" s="36"/>
      <c r="H81" s="36"/>
      <c r="I81" s="29" t="s">
        <v>23</v>
      </c>
      <c r="J81" s="59" t="str">
        <f>IF(J14="","",J14)</f>
        <v>30. 11. 2021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15" customHeight="1">
      <c r="A83" s="34"/>
      <c r="B83" s="35"/>
      <c r="C83" s="29" t="s">
        <v>25</v>
      </c>
      <c r="D83" s="36"/>
      <c r="E83" s="36"/>
      <c r="F83" s="27" t="str">
        <f>E17</f>
        <v>Pardubický kraj, Komenského náměstí 125, Pardubice</v>
      </c>
      <c r="G83" s="36"/>
      <c r="H83" s="36"/>
      <c r="I83" s="29" t="s">
        <v>31</v>
      </c>
      <c r="J83" s="32" t="str">
        <f>E23</f>
        <v>IRBOS s.r.o., Čestice 115, Kostelec nad Orlicí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138</v>
      </c>
      <c r="D86" s="154" t="s">
        <v>56</v>
      </c>
      <c r="E86" s="154" t="s">
        <v>52</v>
      </c>
      <c r="F86" s="154" t="s">
        <v>53</v>
      </c>
      <c r="G86" s="154" t="s">
        <v>139</v>
      </c>
      <c r="H86" s="154" t="s">
        <v>140</v>
      </c>
      <c r="I86" s="154" t="s">
        <v>141</v>
      </c>
      <c r="J86" s="154" t="s">
        <v>125</v>
      </c>
      <c r="K86" s="155" t="s">
        <v>142</v>
      </c>
      <c r="L86" s="156"/>
      <c r="M86" s="68" t="s">
        <v>19</v>
      </c>
      <c r="N86" s="69" t="s">
        <v>41</v>
      </c>
      <c r="O86" s="69" t="s">
        <v>143</v>
      </c>
      <c r="P86" s="69" t="s">
        <v>144</v>
      </c>
      <c r="Q86" s="69" t="s">
        <v>145</v>
      </c>
      <c r="R86" s="69" t="s">
        <v>146</v>
      </c>
      <c r="S86" s="69" t="s">
        <v>147</v>
      </c>
      <c r="T86" s="70" t="s">
        <v>148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149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0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126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150</v>
      </c>
      <c r="F88" s="165" t="s">
        <v>151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0</v>
      </c>
      <c r="S88" s="170"/>
      <c r="T88" s="172">
        <f>T89</f>
        <v>0</v>
      </c>
      <c r="AR88" s="173" t="s">
        <v>78</v>
      </c>
      <c r="AT88" s="174" t="s">
        <v>70</v>
      </c>
      <c r="AU88" s="174" t="s">
        <v>71</v>
      </c>
      <c r="AY88" s="173" t="s">
        <v>152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213</v>
      </c>
      <c r="F89" s="176" t="s">
        <v>455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SUM(P90:P92)</f>
        <v>0</v>
      </c>
      <c r="Q89" s="170"/>
      <c r="R89" s="171">
        <f>SUM(R90:R92)</f>
        <v>0</v>
      </c>
      <c r="S89" s="170"/>
      <c r="T89" s="172">
        <f>SUM(T90:T92)</f>
        <v>0</v>
      </c>
      <c r="AR89" s="173" t="s">
        <v>78</v>
      </c>
      <c r="AT89" s="174" t="s">
        <v>70</v>
      </c>
      <c r="AU89" s="174" t="s">
        <v>78</v>
      </c>
      <c r="AY89" s="173" t="s">
        <v>152</v>
      </c>
      <c r="BK89" s="175">
        <f>SUM(BK90:BK92)</f>
        <v>0</v>
      </c>
    </row>
    <row r="90" spans="1:65" s="2" customFormat="1" ht="16.5" customHeight="1">
      <c r="A90" s="34"/>
      <c r="B90" s="35"/>
      <c r="C90" s="178" t="s">
        <v>78</v>
      </c>
      <c r="D90" s="178" t="s">
        <v>154</v>
      </c>
      <c r="E90" s="179" t="s">
        <v>921</v>
      </c>
      <c r="F90" s="180" t="s">
        <v>922</v>
      </c>
      <c r="G90" s="181" t="s">
        <v>846</v>
      </c>
      <c r="H90" s="182">
        <v>1</v>
      </c>
      <c r="I90" s="183"/>
      <c r="J90" s="184">
        <f>ROUND(I90*H90,2)</f>
        <v>0</v>
      </c>
      <c r="K90" s="180" t="s">
        <v>19</v>
      </c>
      <c r="L90" s="39"/>
      <c r="M90" s="185" t="s">
        <v>19</v>
      </c>
      <c r="N90" s="186" t="s">
        <v>43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159</v>
      </c>
      <c r="AT90" s="189" t="s">
        <v>154</v>
      </c>
      <c r="AU90" s="189" t="s">
        <v>80</v>
      </c>
      <c r="AY90" s="17" t="s">
        <v>152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80</v>
      </c>
      <c r="BK90" s="190">
        <f>ROUND(I90*H90,2)</f>
        <v>0</v>
      </c>
      <c r="BL90" s="17" t="s">
        <v>159</v>
      </c>
      <c r="BM90" s="189" t="s">
        <v>923</v>
      </c>
    </row>
    <row r="91" spans="1:65" s="2" customFormat="1" ht="11.25">
      <c r="A91" s="34"/>
      <c r="B91" s="35"/>
      <c r="C91" s="36"/>
      <c r="D91" s="191" t="s">
        <v>161</v>
      </c>
      <c r="E91" s="36"/>
      <c r="F91" s="192" t="s">
        <v>922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2" customFormat="1" ht="126.75">
      <c r="A92" s="34"/>
      <c r="B92" s="35"/>
      <c r="C92" s="36"/>
      <c r="D92" s="191" t="s">
        <v>368</v>
      </c>
      <c r="E92" s="36"/>
      <c r="F92" s="219" t="s">
        <v>924</v>
      </c>
      <c r="G92" s="36"/>
      <c r="H92" s="36"/>
      <c r="I92" s="193"/>
      <c r="J92" s="36"/>
      <c r="K92" s="36"/>
      <c r="L92" s="39"/>
      <c r="M92" s="220"/>
      <c r="N92" s="221"/>
      <c r="O92" s="222"/>
      <c r="P92" s="222"/>
      <c r="Q92" s="222"/>
      <c r="R92" s="222"/>
      <c r="S92" s="222"/>
      <c r="T92" s="223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368</v>
      </c>
      <c r="AU92" s="17" t="s">
        <v>80</v>
      </c>
    </row>
    <row r="93" spans="1:65" s="2" customFormat="1" ht="6.95" customHeight="1">
      <c r="A93" s="34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9"/>
      <c r="M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</sheetData>
  <sheetProtection algorithmName="SHA-512" hashValue="Qlz4+XR+gUvjlBLNXXroD9vDb5+pFfSuOaxvD1IJhPR2zhr0MVkOhxL4UFpITGOcsSAC6Kt8CPP1sGB5I07Leg==" saltValue="hXCocK2CMUyAghKv38EfXkQ3k1pYfldwhQh3jvD2jO82DF+4Yk/XrjSjHePJR4C4NnjDwR+d3joFm25/qqm/wA==" spinCount="100000" sheet="1" objects="1" scenarios="1" formatColumns="0" formatRows="0" autoFilter="0"/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925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90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ROUND(J96,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ROUND((SUM(BE96:BE407)),  2)</f>
        <v>0</v>
      </c>
      <c r="G35" s="34"/>
      <c r="H35" s="34"/>
      <c r="I35" s="124">
        <v>0.21</v>
      </c>
      <c r="J35" s="123">
        <f>ROUND(((SUM(BE96:BE407))*I35),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ROUND((SUM(BF96:BF407)),  2)</f>
        <v>0</v>
      </c>
      <c r="G36" s="34"/>
      <c r="H36" s="34"/>
      <c r="I36" s="124">
        <v>0.15</v>
      </c>
      <c r="J36" s="123">
        <f>ROUND(((SUM(BF96:BF407))*I36),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ROUND((SUM(BG96:BG407)),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ROUND((SUM(BH96:BH407)),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ROUND((SUM(BI96:BI407)),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SO-04 - Jezírko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J96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J97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J98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129</v>
      </c>
      <c r="E66" s="148"/>
      <c r="F66" s="148"/>
      <c r="G66" s="148"/>
      <c r="H66" s="148"/>
      <c r="I66" s="148"/>
      <c r="J66" s="149">
        <f>J228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130</v>
      </c>
      <c r="E67" s="148"/>
      <c r="F67" s="148"/>
      <c r="G67" s="148"/>
      <c r="H67" s="148"/>
      <c r="I67" s="148"/>
      <c r="J67" s="149">
        <f>J261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926</v>
      </c>
      <c r="E68" s="148"/>
      <c r="F68" s="148"/>
      <c r="G68" s="148"/>
      <c r="H68" s="148"/>
      <c r="I68" s="148"/>
      <c r="J68" s="149">
        <f>J298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131</v>
      </c>
      <c r="E69" s="148"/>
      <c r="F69" s="148"/>
      <c r="G69" s="148"/>
      <c r="H69" s="148"/>
      <c r="I69" s="148"/>
      <c r="J69" s="149">
        <f>J303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133</v>
      </c>
      <c r="E70" s="148"/>
      <c r="F70" s="148"/>
      <c r="G70" s="148"/>
      <c r="H70" s="148"/>
      <c r="I70" s="148"/>
      <c r="J70" s="149">
        <f>J355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134</v>
      </c>
      <c r="E71" s="148"/>
      <c r="F71" s="148"/>
      <c r="G71" s="148"/>
      <c r="H71" s="148"/>
      <c r="I71" s="148"/>
      <c r="J71" s="149">
        <f>J368</f>
        <v>0</v>
      </c>
      <c r="K71" s="97"/>
      <c r="L71" s="150"/>
    </row>
    <row r="72" spans="1:31" s="9" customFormat="1" ht="24.95" customHeight="1">
      <c r="B72" s="140"/>
      <c r="C72" s="141"/>
      <c r="D72" s="142" t="s">
        <v>135</v>
      </c>
      <c r="E72" s="143"/>
      <c r="F72" s="143"/>
      <c r="G72" s="143"/>
      <c r="H72" s="143"/>
      <c r="I72" s="143"/>
      <c r="J72" s="144">
        <f>J372</f>
        <v>0</v>
      </c>
      <c r="K72" s="141"/>
      <c r="L72" s="145"/>
    </row>
    <row r="73" spans="1:31" s="10" customFormat="1" ht="19.899999999999999" customHeight="1">
      <c r="B73" s="146"/>
      <c r="C73" s="97"/>
      <c r="D73" s="147" t="s">
        <v>927</v>
      </c>
      <c r="E73" s="148"/>
      <c r="F73" s="148"/>
      <c r="G73" s="148"/>
      <c r="H73" s="148"/>
      <c r="I73" s="148"/>
      <c r="J73" s="149">
        <f>J373</f>
        <v>0</v>
      </c>
      <c r="K73" s="97"/>
      <c r="L73" s="150"/>
    </row>
    <row r="74" spans="1:31" s="10" customFormat="1" ht="19.899999999999999" customHeight="1">
      <c r="B74" s="146"/>
      <c r="C74" s="97"/>
      <c r="D74" s="147" t="s">
        <v>136</v>
      </c>
      <c r="E74" s="148"/>
      <c r="F74" s="148"/>
      <c r="G74" s="148"/>
      <c r="H74" s="148"/>
      <c r="I74" s="148"/>
      <c r="J74" s="149">
        <f>J388</f>
        <v>0</v>
      </c>
      <c r="K74" s="97"/>
      <c r="L74" s="150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3" t="s">
        <v>137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369" t="str">
        <f>E7</f>
        <v>Domov pod hradem Žampach - hospodaření se srážkovými vodami</v>
      </c>
      <c r="F84" s="370"/>
      <c r="G84" s="370"/>
      <c r="H84" s="370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1" customFormat="1" ht="12" customHeight="1">
      <c r="B85" s="21"/>
      <c r="C85" s="29" t="s">
        <v>119</v>
      </c>
      <c r="D85" s="22"/>
      <c r="E85" s="22"/>
      <c r="F85" s="22"/>
      <c r="G85" s="22"/>
      <c r="H85" s="22"/>
      <c r="I85" s="22"/>
      <c r="J85" s="22"/>
      <c r="K85" s="22"/>
      <c r="L85" s="20"/>
    </row>
    <row r="86" spans="1:63" s="2" customFormat="1" ht="16.5" customHeight="1">
      <c r="A86" s="34"/>
      <c r="B86" s="35"/>
      <c r="C86" s="36"/>
      <c r="D86" s="36"/>
      <c r="E86" s="369" t="s">
        <v>120</v>
      </c>
      <c r="F86" s="371"/>
      <c r="G86" s="371"/>
      <c r="H86" s="371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121</v>
      </c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6"/>
      <c r="D88" s="36"/>
      <c r="E88" s="323" t="str">
        <f>E11</f>
        <v>SO-04 - Jezírko</v>
      </c>
      <c r="F88" s="371"/>
      <c r="G88" s="371"/>
      <c r="H88" s="371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6"/>
      <c r="E90" s="36"/>
      <c r="F90" s="27" t="str">
        <f>F14</f>
        <v xml:space="preserve"> </v>
      </c>
      <c r="G90" s="36"/>
      <c r="H90" s="36"/>
      <c r="I90" s="29" t="s">
        <v>23</v>
      </c>
      <c r="J90" s="59" t="str">
        <f>IF(J14="","",J14)</f>
        <v>30. 11. 2021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40.15" customHeight="1">
      <c r="A92" s="34"/>
      <c r="B92" s="35"/>
      <c r="C92" s="29" t="s">
        <v>25</v>
      </c>
      <c r="D92" s="36"/>
      <c r="E92" s="36"/>
      <c r="F92" s="27" t="str">
        <f>E17</f>
        <v>Pardubický kraj, Komenského náměstí 125, Pardubice</v>
      </c>
      <c r="G92" s="36"/>
      <c r="H92" s="36"/>
      <c r="I92" s="29" t="s">
        <v>31</v>
      </c>
      <c r="J92" s="32" t="str">
        <f>E23</f>
        <v>IRBOS s.r.o., Čestice 115, Kostelec nad Orlicí</v>
      </c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2" customHeight="1">
      <c r="A93" s="34"/>
      <c r="B93" s="35"/>
      <c r="C93" s="29" t="s">
        <v>29</v>
      </c>
      <c r="D93" s="36"/>
      <c r="E93" s="36"/>
      <c r="F93" s="27" t="str">
        <f>IF(E20="","",E20)</f>
        <v>Vyplň údaj</v>
      </c>
      <c r="G93" s="36"/>
      <c r="H93" s="36"/>
      <c r="I93" s="29" t="s">
        <v>34</v>
      </c>
      <c r="J93" s="32" t="str">
        <f>E26</f>
        <v xml:space="preserve"> 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51"/>
      <c r="B95" s="152"/>
      <c r="C95" s="153" t="s">
        <v>138</v>
      </c>
      <c r="D95" s="154" t="s">
        <v>56</v>
      </c>
      <c r="E95" s="154" t="s">
        <v>52</v>
      </c>
      <c r="F95" s="154" t="s">
        <v>53</v>
      </c>
      <c r="G95" s="154" t="s">
        <v>139</v>
      </c>
      <c r="H95" s="154" t="s">
        <v>140</v>
      </c>
      <c r="I95" s="154" t="s">
        <v>141</v>
      </c>
      <c r="J95" s="154" t="s">
        <v>125</v>
      </c>
      <c r="K95" s="155" t="s">
        <v>142</v>
      </c>
      <c r="L95" s="156"/>
      <c r="M95" s="68" t="s">
        <v>19</v>
      </c>
      <c r="N95" s="69" t="s">
        <v>41</v>
      </c>
      <c r="O95" s="69" t="s">
        <v>143</v>
      </c>
      <c r="P95" s="69" t="s">
        <v>144</v>
      </c>
      <c r="Q95" s="69" t="s">
        <v>145</v>
      </c>
      <c r="R95" s="69" t="s">
        <v>146</v>
      </c>
      <c r="S95" s="69" t="s">
        <v>147</v>
      </c>
      <c r="T95" s="70" t="s">
        <v>148</v>
      </c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</row>
    <row r="96" spans="1:63" s="2" customFormat="1" ht="22.9" customHeight="1">
      <c r="A96" s="34"/>
      <c r="B96" s="35"/>
      <c r="C96" s="75" t="s">
        <v>149</v>
      </c>
      <c r="D96" s="36"/>
      <c r="E96" s="36"/>
      <c r="F96" s="36"/>
      <c r="G96" s="36"/>
      <c r="H96" s="36"/>
      <c r="I96" s="36"/>
      <c r="J96" s="157">
        <f>BK96</f>
        <v>0</v>
      </c>
      <c r="K96" s="36"/>
      <c r="L96" s="39"/>
      <c r="M96" s="71"/>
      <c r="N96" s="158"/>
      <c r="O96" s="72"/>
      <c r="P96" s="159">
        <f>P97+P372</f>
        <v>0</v>
      </c>
      <c r="Q96" s="72"/>
      <c r="R96" s="159">
        <f>R97+R372</f>
        <v>212.67414165000002</v>
      </c>
      <c r="S96" s="72"/>
      <c r="T96" s="160">
        <f>T97+T372</f>
        <v>1.92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70</v>
      </c>
      <c r="AU96" s="17" t="s">
        <v>126</v>
      </c>
      <c r="BK96" s="161">
        <f>BK97+BK372</f>
        <v>0</v>
      </c>
    </row>
    <row r="97" spans="1:65" s="12" customFormat="1" ht="25.9" customHeight="1">
      <c r="B97" s="162"/>
      <c r="C97" s="163"/>
      <c r="D97" s="164" t="s">
        <v>70</v>
      </c>
      <c r="E97" s="165" t="s">
        <v>150</v>
      </c>
      <c r="F97" s="165" t="s">
        <v>151</v>
      </c>
      <c r="G97" s="163"/>
      <c r="H97" s="163"/>
      <c r="I97" s="166"/>
      <c r="J97" s="167">
        <f>BK97</f>
        <v>0</v>
      </c>
      <c r="K97" s="163"/>
      <c r="L97" s="168"/>
      <c r="M97" s="169"/>
      <c r="N97" s="170"/>
      <c r="O97" s="170"/>
      <c r="P97" s="171">
        <f>P98+P228+P261+P298+P303+P355+P368</f>
        <v>0</v>
      </c>
      <c r="Q97" s="170"/>
      <c r="R97" s="171">
        <f>R98+R228+R261+R298+R303+R355+R368</f>
        <v>212.56875865000004</v>
      </c>
      <c r="S97" s="170"/>
      <c r="T97" s="172">
        <f>T98+T228+T261+T298+T303+T355+T368</f>
        <v>1.92</v>
      </c>
      <c r="AR97" s="173" t="s">
        <v>78</v>
      </c>
      <c r="AT97" s="174" t="s">
        <v>70</v>
      </c>
      <c r="AU97" s="174" t="s">
        <v>71</v>
      </c>
      <c r="AY97" s="173" t="s">
        <v>152</v>
      </c>
      <c r="BK97" s="175">
        <f>BK98+BK228+BK261+BK298+BK303+BK355+BK368</f>
        <v>0</v>
      </c>
    </row>
    <row r="98" spans="1:65" s="12" customFormat="1" ht="22.9" customHeight="1">
      <c r="B98" s="162"/>
      <c r="C98" s="163"/>
      <c r="D98" s="164" t="s">
        <v>70</v>
      </c>
      <c r="E98" s="176" t="s">
        <v>78</v>
      </c>
      <c r="F98" s="176" t="s">
        <v>153</v>
      </c>
      <c r="G98" s="163"/>
      <c r="H98" s="163"/>
      <c r="I98" s="166"/>
      <c r="J98" s="177">
        <f>BK98</f>
        <v>0</v>
      </c>
      <c r="K98" s="163"/>
      <c r="L98" s="168"/>
      <c r="M98" s="169"/>
      <c r="N98" s="170"/>
      <c r="O98" s="170"/>
      <c r="P98" s="171">
        <f>SUM(P99:P227)</f>
        <v>0</v>
      </c>
      <c r="Q98" s="170"/>
      <c r="R98" s="171">
        <f>SUM(R99:R227)</f>
        <v>0.87420655999999997</v>
      </c>
      <c r="S98" s="170"/>
      <c r="T98" s="172">
        <f>SUM(T99:T227)</f>
        <v>0</v>
      </c>
      <c r="AR98" s="173" t="s">
        <v>78</v>
      </c>
      <c r="AT98" s="174" t="s">
        <v>70</v>
      </c>
      <c r="AU98" s="174" t="s">
        <v>78</v>
      </c>
      <c r="AY98" s="173" t="s">
        <v>152</v>
      </c>
      <c r="BK98" s="175">
        <f>SUM(BK99:BK227)</f>
        <v>0</v>
      </c>
    </row>
    <row r="99" spans="1:65" s="2" customFormat="1" ht="16.5" customHeight="1">
      <c r="A99" s="34"/>
      <c r="B99" s="35"/>
      <c r="C99" s="178" t="s">
        <v>78</v>
      </c>
      <c r="D99" s="178" t="s">
        <v>154</v>
      </c>
      <c r="E99" s="179" t="s">
        <v>181</v>
      </c>
      <c r="F99" s="180" t="s">
        <v>182</v>
      </c>
      <c r="G99" s="181" t="s">
        <v>183</v>
      </c>
      <c r="H99" s="182">
        <v>37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159</v>
      </c>
      <c r="AT99" s="189" t="s">
        <v>154</v>
      </c>
      <c r="AU99" s="189" t="s">
        <v>80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80</v>
      </c>
      <c r="BK99" s="190">
        <f>ROUND(I99*H99,2)</f>
        <v>0</v>
      </c>
      <c r="BL99" s="17" t="s">
        <v>159</v>
      </c>
      <c r="BM99" s="189" t="s">
        <v>928</v>
      </c>
    </row>
    <row r="100" spans="1:65" s="2" customFormat="1" ht="11.25">
      <c r="A100" s="34"/>
      <c r="B100" s="35"/>
      <c r="C100" s="36"/>
      <c r="D100" s="191" t="s">
        <v>161</v>
      </c>
      <c r="E100" s="36"/>
      <c r="F100" s="192" t="s">
        <v>185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2" customFormat="1" ht="11.25">
      <c r="A101" s="34"/>
      <c r="B101" s="35"/>
      <c r="C101" s="36"/>
      <c r="D101" s="196" t="s">
        <v>163</v>
      </c>
      <c r="E101" s="36"/>
      <c r="F101" s="197" t="s">
        <v>186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163</v>
      </c>
      <c r="AU101" s="17" t="s">
        <v>80</v>
      </c>
    </row>
    <row r="102" spans="1:65" s="13" customFormat="1" ht="11.25">
      <c r="B102" s="198"/>
      <c r="C102" s="199"/>
      <c r="D102" s="191" t="s">
        <v>165</v>
      </c>
      <c r="E102" s="200" t="s">
        <v>19</v>
      </c>
      <c r="F102" s="201" t="s">
        <v>929</v>
      </c>
      <c r="G102" s="199"/>
      <c r="H102" s="202">
        <v>37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165</v>
      </c>
      <c r="AU102" s="208" t="s">
        <v>80</v>
      </c>
      <c r="AV102" s="13" t="s">
        <v>80</v>
      </c>
      <c r="AW102" s="13" t="s">
        <v>33</v>
      </c>
      <c r="AX102" s="13" t="s">
        <v>78</v>
      </c>
      <c r="AY102" s="208" t="s">
        <v>152</v>
      </c>
    </row>
    <row r="103" spans="1:65" s="2" customFormat="1" ht="16.5" customHeight="1">
      <c r="A103" s="34"/>
      <c r="B103" s="35"/>
      <c r="C103" s="178" t="s">
        <v>80</v>
      </c>
      <c r="D103" s="178" t="s">
        <v>154</v>
      </c>
      <c r="E103" s="179" t="s">
        <v>930</v>
      </c>
      <c r="F103" s="180" t="s">
        <v>931</v>
      </c>
      <c r="G103" s="181" t="s">
        <v>183</v>
      </c>
      <c r="H103" s="182">
        <v>177</v>
      </c>
      <c r="I103" s="183"/>
      <c r="J103" s="184">
        <f>ROUND(I103*H103,2)</f>
        <v>0</v>
      </c>
      <c r="K103" s="180" t="s">
        <v>158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159</v>
      </c>
      <c r="AT103" s="189" t="s">
        <v>154</v>
      </c>
      <c r="AU103" s="189" t="s">
        <v>80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159</v>
      </c>
      <c r="BM103" s="189" t="s">
        <v>932</v>
      </c>
    </row>
    <row r="104" spans="1:65" s="2" customFormat="1" ht="11.25">
      <c r="A104" s="34"/>
      <c r="B104" s="35"/>
      <c r="C104" s="36"/>
      <c r="D104" s="191" t="s">
        <v>161</v>
      </c>
      <c r="E104" s="36"/>
      <c r="F104" s="192" t="s">
        <v>933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11.25">
      <c r="A105" s="34"/>
      <c r="B105" s="35"/>
      <c r="C105" s="36"/>
      <c r="D105" s="196" t="s">
        <v>163</v>
      </c>
      <c r="E105" s="36"/>
      <c r="F105" s="197" t="s">
        <v>934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80</v>
      </c>
    </row>
    <row r="106" spans="1:65" s="13" customFormat="1" ht="11.25">
      <c r="B106" s="198"/>
      <c r="C106" s="199"/>
      <c r="D106" s="191" t="s">
        <v>165</v>
      </c>
      <c r="E106" s="200" t="s">
        <v>19</v>
      </c>
      <c r="F106" s="201" t="s">
        <v>935</v>
      </c>
      <c r="G106" s="199"/>
      <c r="H106" s="202">
        <v>177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165</v>
      </c>
      <c r="AU106" s="208" t="s">
        <v>80</v>
      </c>
      <c r="AV106" s="13" t="s">
        <v>80</v>
      </c>
      <c r="AW106" s="13" t="s">
        <v>33</v>
      </c>
      <c r="AX106" s="13" t="s">
        <v>78</v>
      </c>
      <c r="AY106" s="208" t="s">
        <v>152</v>
      </c>
    </row>
    <row r="107" spans="1:65" s="2" customFormat="1" ht="16.5" customHeight="1">
      <c r="A107" s="34"/>
      <c r="B107" s="35"/>
      <c r="C107" s="178" t="s">
        <v>174</v>
      </c>
      <c r="D107" s="178" t="s">
        <v>154</v>
      </c>
      <c r="E107" s="179" t="s">
        <v>936</v>
      </c>
      <c r="F107" s="180" t="s">
        <v>937</v>
      </c>
      <c r="G107" s="181" t="s">
        <v>192</v>
      </c>
      <c r="H107" s="182">
        <v>4</v>
      </c>
      <c r="I107" s="183"/>
      <c r="J107" s="184">
        <f>ROUND(I107*H107,2)</f>
        <v>0</v>
      </c>
      <c r="K107" s="180" t="s">
        <v>158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159</v>
      </c>
      <c r="AT107" s="189" t="s">
        <v>154</v>
      </c>
      <c r="AU107" s="189" t="s">
        <v>80</v>
      </c>
      <c r="AY107" s="17" t="s">
        <v>152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159</v>
      </c>
      <c r="BM107" s="189" t="s">
        <v>938</v>
      </c>
    </row>
    <row r="108" spans="1:65" s="2" customFormat="1" ht="19.5">
      <c r="A108" s="34"/>
      <c r="B108" s="35"/>
      <c r="C108" s="36"/>
      <c r="D108" s="191" t="s">
        <v>161</v>
      </c>
      <c r="E108" s="36"/>
      <c r="F108" s="192" t="s">
        <v>939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2" customFormat="1" ht="11.25">
      <c r="A109" s="34"/>
      <c r="B109" s="35"/>
      <c r="C109" s="36"/>
      <c r="D109" s="196" t="s">
        <v>163</v>
      </c>
      <c r="E109" s="36"/>
      <c r="F109" s="197" t="s">
        <v>940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80</v>
      </c>
    </row>
    <row r="110" spans="1:65" s="13" customFormat="1" ht="11.25">
      <c r="B110" s="198"/>
      <c r="C110" s="199"/>
      <c r="D110" s="191" t="s">
        <v>165</v>
      </c>
      <c r="E110" s="200" t="s">
        <v>19</v>
      </c>
      <c r="F110" s="201" t="s">
        <v>941</v>
      </c>
      <c r="G110" s="199"/>
      <c r="H110" s="202">
        <v>4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165</v>
      </c>
      <c r="AU110" s="208" t="s">
        <v>80</v>
      </c>
      <c r="AV110" s="13" t="s">
        <v>80</v>
      </c>
      <c r="AW110" s="13" t="s">
        <v>33</v>
      </c>
      <c r="AX110" s="13" t="s">
        <v>78</v>
      </c>
      <c r="AY110" s="208" t="s">
        <v>152</v>
      </c>
    </row>
    <row r="111" spans="1:65" s="2" customFormat="1" ht="16.5" customHeight="1">
      <c r="A111" s="34"/>
      <c r="B111" s="35"/>
      <c r="C111" s="178" t="s">
        <v>159</v>
      </c>
      <c r="D111" s="178" t="s">
        <v>154</v>
      </c>
      <c r="E111" s="179" t="s">
        <v>190</v>
      </c>
      <c r="F111" s="180" t="s">
        <v>191</v>
      </c>
      <c r="G111" s="181" t="s">
        <v>192</v>
      </c>
      <c r="H111" s="182">
        <v>17.332999999999998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80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159</v>
      </c>
      <c r="BM111" s="189" t="s">
        <v>942</v>
      </c>
    </row>
    <row r="112" spans="1:65" s="2" customFormat="1" ht="19.5">
      <c r="A112" s="34"/>
      <c r="B112" s="35"/>
      <c r="C112" s="36"/>
      <c r="D112" s="191" t="s">
        <v>161</v>
      </c>
      <c r="E112" s="36"/>
      <c r="F112" s="192" t="s">
        <v>194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2" customFormat="1" ht="11.25">
      <c r="A113" s="34"/>
      <c r="B113" s="35"/>
      <c r="C113" s="36"/>
      <c r="D113" s="196" t="s">
        <v>163</v>
      </c>
      <c r="E113" s="36"/>
      <c r="F113" s="197" t="s">
        <v>195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163</v>
      </c>
      <c r="AU113" s="17" t="s">
        <v>80</v>
      </c>
    </row>
    <row r="114" spans="1:65" s="13" customFormat="1" ht="11.25">
      <c r="B114" s="198"/>
      <c r="C114" s="199"/>
      <c r="D114" s="191" t="s">
        <v>165</v>
      </c>
      <c r="E114" s="200" t="s">
        <v>19</v>
      </c>
      <c r="F114" s="201" t="s">
        <v>943</v>
      </c>
      <c r="G114" s="199"/>
      <c r="H114" s="202">
        <v>8.125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165</v>
      </c>
      <c r="AU114" s="208" t="s">
        <v>80</v>
      </c>
      <c r="AV114" s="13" t="s">
        <v>80</v>
      </c>
      <c r="AW114" s="13" t="s">
        <v>33</v>
      </c>
      <c r="AX114" s="13" t="s">
        <v>71</v>
      </c>
      <c r="AY114" s="208" t="s">
        <v>152</v>
      </c>
    </row>
    <row r="115" spans="1:65" s="13" customFormat="1" ht="11.25">
      <c r="B115" s="198"/>
      <c r="C115" s="199"/>
      <c r="D115" s="191" t="s">
        <v>165</v>
      </c>
      <c r="E115" s="200" t="s">
        <v>19</v>
      </c>
      <c r="F115" s="201" t="s">
        <v>944</v>
      </c>
      <c r="G115" s="199"/>
      <c r="H115" s="202">
        <v>8.75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165</v>
      </c>
      <c r="AU115" s="208" t="s">
        <v>80</v>
      </c>
      <c r="AV115" s="13" t="s">
        <v>80</v>
      </c>
      <c r="AW115" s="13" t="s">
        <v>33</v>
      </c>
      <c r="AX115" s="13" t="s">
        <v>71</v>
      </c>
      <c r="AY115" s="208" t="s">
        <v>152</v>
      </c>
    </row>
    <row r="116" spans="1:65" s="13" customFormat="1" ht="11.25">
      <c r="B116" s="198"/>
      <c r="C116" s="199"/>
      <c r="D116" s="191" t="s">
        <v>165</v>
      </c>
      <c r="E116" s="200" t="s">
        <v>19</v>
      </c>
      <c r="F116" s="201" t="s">
        <v>945</v>
      </c>
      <c r="G116" s="199"/>
      <c r="H116" s="202">
        <v>0.45800000000000002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165</v>
      </c>
      <c r="AU116" s="208" t="s">
        <v>80</v>
      </c>
      <c r="AV116" s="13" t="s">
        <v>80</v>
      </c>
      <c r="AW116" s="13" t="s">
        <v>33</v>
      </c>
      <c r="AX116" s="13" t="s">
        <v>71</v>
      </c>
      <c r="AY116" s="208" t="s">
        <v>152</v>
      </c>
    </row>
    <row r="117" spans="1:65" s="2" customFormat="1" ht="16.5" customHeight="1">
      <c r="A117" s="34"/>
      <c r="B117" s="35"/>
      <c r="C117" s="178" t="s">
        <v>189</v>
      </c>
      <c r="D117" s="178" t="s">
        <v>154</v>
      </c>
      <c r="E117" s="179" t="s">
        <v>946</v>
      </c>
      <c r="F117" s="180" t="s">
        <v>947</v>
      </c>
      <c r="G117" s="181" t="s">
        <v>192</v>
      </c>
      <c r="H117" s="182">
        <v>92.2</v>
      </c>
      <c r="I117" s="183"/>
      <c r="J117" s="184">
        <f>ROUND(I117*H117,2)</f>
        <v>0</v>
      </c>
      <c r="K117" s="180" t="s">
        <v>158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159</v>
      </c>
      <c r="AT117" s="189" t="s">
        <v>154</v>
      </c>
      <c r="AU117" s="189" t="s">
        <v>80</v>
      </c>
      <c r="AY117" s="17" t="s">
        <v>152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159</v>
      </c>
      <c r="BM117" s="189" t="s">
        <v>948</v>
      </c>
    </row>
    <row r="118" spans="1:65" s="2" customFormat="1" ht="19.5">
      <c r="A118" s="34"/>
      <c r="B118" s="35"/>
      <c r="C118" s="36"/>
      <c r="D118" s="191" t="s">
        <v>161</v>
      </c>
      <c r="E118" s="36"/>
      <c r="F118" s="192" t="s">
        <v>949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2" customFormat="1" ht="11.25">
      <c r="A119" s="34"/>
      <c r="B119" s="35"/>
      <c r="C119" s="36"/>
      <c r="D119" s="196" t="s">
        <v>163</v>
      </c>
      <c r="E119" s="36"/>
      <c r="F119" s="197" t="s">
        <v>950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80</v>
      </c>
    </row>
    <row r="120" spans="1:65" s="13" customFormat="1" ht="11.25">
      <c r="B120" s="198"/>
      <c r="C120" s="199"/>
      <c r="D120" s="191" t="s">
        <v>165</v>
      </c>
      <c r="E120" s="200" t="s">
        <v>19</v>
      </c>
      <c r="F120" s="201" t="s">
        <v>951</v>
      </c>
      <c r="G120" s="199"/>
      <c r="H120" s="202">
        <v>92.2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165</v>
      </c>
      <c r="AU120" s="208" t="s">
        <v>80</v>
      </c>
      <c r="AV120" s="13" t="s">
        <v>80</v>
      </c>
      <c r="AW120" s="13" t="s">
        <v>33</v>
      </c>
      <c r="AX120" s="13" t="s">
        <v>78</v>
      </c>
      <c r="AY120" s="208" t="s">
        <v>152</v>
      </c>
    </row>
    <row r="121" spans="1:65" s="2" customFormat="1" ht="16.5" customHeight="1">
      <c r="A121" s="34"/>
      <c r="B121" s="35"/>
      <c r="C121" s="178" t="s">
        <v>197</v>
      </c>
      <c r="D121" s="178" t="s">
        <v>154</v>
      </c>
      <c r="E121" s="179" t="s">
        <v>198</v>
      </c>
      <c r="F121" s="180" t="s">
        <v>199</v>
      </c>
      <c r="G121" s="181" t="s">
        <v>192</v>
      </c>
      <c r="H121" s="182">
        <v>21.236000000000001</v>
      </c>
      <c r="I121" s="183"/>
      <c r="J121" s="184">
        <f>ROUND(I121*H121,2)</f>
        <v>0</v>
      </c>
      <c r="K121" s="180" t="s">
        <v>158</v>
      </c>
      <c r="L121" s="39"/>
      <c r="M121" s="185" t="s">
        <v>19</v>
      </c>
      <c r="N121" s="186" t="s">
        <v>43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159</v>
      </c>
      <c r="AT121" s="189" t="s">
        <v>154</v>
      </c>
      <c r="AU121" s="189" t="s">
        <v>80</v>
      </c>
      <c r="AY121" s="17" t="s">
        <v>152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159</v>
      </c>
      <c r="BM121" s="189" t="s">
        <v>952</v>
      </c>
    </row>
    <row r="122" spans="1:65" s="2" customFormat="1" ht="19.5">
      <c r="A122" s="34"/>
      <c r="B122" s="35"/>
      <c r="C122" s="36"/>
      <c r="D122" s="191" t="s">
        <v>161</v>
      </c>
      <c r="E122" s="36"/>
      <c r="F122" s="192" t="s">
        <v>201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80</v>
      </c>
    </row>
    <row r="123" spans="1:65" s="2" customFormat="1" ht="11.25">
      <c r="A123" s="34"/>
      <c r="B123" s="35"/>
      <c r="C123" s="36"/>
      <c r="D123" s="196" t="s">
        <v>163</v>
      </c>
      <c r="E123" s="36"/>
      <c r="F123" s="197" t="s">
        <v>202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163</v>
      </c>
      <c r="AU123" s="17" t="s">
        <v>80</v>
      </c>
    </row>
    <row r="124" spans="1:65" s="13" customFormat="1" ht="11.25">
      <c r="B124" s="198"/>
      <c r="C124" s="199"/>
      <c r="D124" s="191" t="s">
        <v>165</v>
      </c>
      <c r="E124" s="200" t="s">
        <v>19</v>
      </c>
      <c r="F124" s="201" t="s">
        <v>953</v>
      </c>
      <c r="G124" s="199"/>
      <c r="H124" s="202">
        <v>21.236000000000001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165</v>
      </c>
      <c r="AU124" s="208" t="s">
        <v>80</v>
      </c>
      <c r="AV124" s="13" t="s">
        <v>80</v>
      </c>
      <c r="AW124" s="13" t="s">
        <v>33</v>
      </c>
      <c r="AX124" s="13" t="s">
        <v>78</v>
      </c>
      <c r="AY124" s="208" t="s">
        <v>152</v>
      </c>
    </row>
    <row r="125" spans="1:65" s="2" customFormat="1" ht="16.5" customHeight="1">
      <c r="A125" s="34"/>
      <c r="B125" s="35"/>
      <c r="C125" s="178" t="s">
        <v>204</v>
      </c>
      <c r="D125" s="178" t="s">
        <v>154</v>
      </c>
      <c r="E125" s="179" t="s">
        <v>954</v>
      </c>
      <c r="F125" s="180" t="s">
        <v>955</v>
      </c>
      <c r="G125" s="181" t="s">
        <v>192</v>
      </c>
      <c r="H125" s="182">
        <v>8.125</v>
      </c>
      <c r="I125" s="183"/>
      <c r="J125" s="184">
        <f>ROUND(I125*H125,2)</f>
        <v>0</v>
      </c>
      <c r="K125" s="180" t="s">
        <v>158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159</v>
      </c>
      <c r="AT125" s="189" t="s">
        <v>154</v>
      </c>
      <c r="AU125" s="189" t="s">
        <v>80</v>
      </c>
      <c r="AY125" s="17" t="s">
        <v>152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80</v>
      </c>
      <c r="BK125" s="190">
        <f>ROUND(I125*H125,2)</f>
        <v>0</v>
      </c>
      <c r="BL125" s="17" t="s">
        <v>159</v>
      </c>
      <c r="BM125" s="189" t="s">
        <v>956</v>
      </c>
    </row>
    <row r="126" spans="1:65" s="2" customFormat="1" ht="19.5">
      <c r="A126" s="34"/>
      <c r="B126" s="35"/>
      <c r="C126" s="36"/>
      <c r="D126" s="191" t="s">
        <v>161</v>
      </c>
      <c r="E126" s="36"/>
      <c r="F126" s="192" t="s">
        <v>957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2" customFormat="1" ht="11.25">
      <c r="A127" s="34"/>
      <c r="B127" s="35"/>
      <c r="C127" s="36"/>
      <c r="D127" s="196" t="s">
        <v>163</v>
      </c>
      <c r="E127" s="36"/>
      <c r="F127" s="197" t="s">
        <v>958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80</v>
      </c>
    </row>
    <row r="128" spans="1:65" s="13" customFormat="1" ht="11.25">
      <c r="B128" s="198"/>
      <c r="C128" s="199"/>
      <c r="D128" s="191" t="s">
        <v>165</v>
      </c>
      <c r="E128" s="200" t="s">
        <v>19</v>
      </c>
      <c r="F128" s="201" t="s">
        <v>959</v>
      </c>
      <c r="G128" s="199"/>
      <c r="H128" s="202">
        <v>8.125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165</v>
      </c>
      <c r="AU128" s="208" t="s">
        <v>80</v>
      </c>
      <c r="AV128" s="13" t="s">
        <v>80</v>
      </c>
      <c r="AW128" s="13" t="s">
        <v>33</v>
      </c>
      <c r="AX128" s="13" t="s">
        <v>78</v>
      </c>
      <c r="AY128" s="208" t="s">
        <v>152</v>
      </c>
    </row>
    <row r="129" spans="1:65" s="2" customFormat="1" ht="21.75" customHeight="1">
      <c r="A129" s="34"/>
      <c r="B129" s="35"/>
      <c r="C129" s="178" t="s">
        <v>213</v>
      </c>
      <c r="D129" s="178" t="s">
        <v>154</v>
      </c>
      <c r="E129" s="179" t="s">
        <v>960</v>
      </c>
      <c r="F129" s="180" t="s">
        <v>961</v>
      </c>
      <c r="G129" s="181" t="s">
        <v>192</v>
      </c>
      <c r="H129" s="182">
        <v>11.875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80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80</v>
      </c>
      <c r="BK129" s="190">
        <f>ROUND(I129*H129,2)</f>
        <v>0</v>
      </c>
      <c r="BL129" s="17" t="s">
        <v>159</v>
      </c>
      <c r="BM129" s="189" t="s">
        <v>962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963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2" customFormat="1" ht="11.25">
      <c r="A131" s="34"/>
      <c r="B131" s="35"/>
      <c r="C131" s="36"/>
      <c r="D131" s="196" t="s">
        <v>163</v>
      </c>
      <c r="E131" s="36"/>
      <c r="F131" s="197" t="s">
        <v>964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163</v>
      </c>
      <c r="AU131" s="17" t="s">
        <v>80</v>
      </c>
    </row>
    <row r="132" spans="1:65" s="13" customFormat="1" ht="11.25">
      <c r="B132" s="198"/>
      <c r="C132" s="199"/>
      <c r="D132" s="191" t="s">
        <v>165</v>
      </c>
      <c r="E132" s="200" t="s">
        <v>19</v>
      </c>
      <c r="F132" s="201" t="s">
        <v>965</v>
      </c>
      <c r="G132" s="199"/>
      <c r="H132" s="202">
        <v>3.0459999999999998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165</v>
      </c>
      <c r="AU132" s="208" t="s">
        <v>80</v>
      </c>
      <c r="AV132" s="13" t="s">
        <v>80</v>
      </c>
      <c r="AW132" s="13" t="s">
        <v>33</v>
      </c>
      <c r="AX132" s="13" t="s">
        <v>71</v>
      </c>
      <c r="AY132" s="208" t="s">
        <v>152</v>
      </c>
    </row>
    <row r="133" spans="1:65" s="13" customFormat="1" ht="11.25">
      <c r="B133" s="198"/>
      <c r="C133" s="199"/>
      <c r="D133" s="191" t="s">
        <v>165</v>
      </c>
      <c r="E133" s="200" t="s">
        <v>19</v>
      </c>
      <c r="F133" s="201" t="s">
        <v>966</v>
      </c>
      <c r="G133" s="199"/>
      <c r="H133" s="202">
        <v>8.8290000000000006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165</v>
      </c>
      <c r="AU133" s="208" t="s">
        <v>80</v>
      </c>
      <c r="AV133" s="13" t="s">
        <v>80</v>
      </c>
      <c r="AW133" s="13" t="s">
        <v>33</v>
      </c>
      <c r="AX133" s="13" t="s">
        <v>71</v>
      </c>
      <c r="AY133" s="208" t="s">
        <v>152</v>
      </c>
    </row>
    <row r="134" spans="1:65" s="2" customFormat="1" ht="16.5" customHeight="1">
      <c r="A134" s="34"/>
      <c r="B134" s="35"/>
      <c r="C134" s="178" t="s">
        <v>221</v>
      </c>
      <c r="D134" s="178" t="s">
        <v>154</v>
      </c>
      <c r="E134" s="179" t="s">
        <v>230</v>
      </c>
      <c r="F134" s="180" t="s">
        <v>231</v>
      </c>
      <c r="G134" s="181" t="s">
        <v>192</v>
      </c>
      <c r="H134" s="182">
        <v>11.09</v>
      </c>
      <c r="I134" s="183"/>
      <c r="J134" s="184">
        <f>ROUND(I134*H134,2)</f>
        <v>0</v>
      </c>
      <c r="K134" s="180" t="s">
        <v>158</v>
      </c>
      <c r="L134" s="39"/>
      <c r="M134" s="185" t="s">
        <v>19</v>
      </c>
      <c r="N134" s="186" t="s">
        <v>43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159</v>
      </c>
      <c r="AT134" s="189" t="s">
        <v>154</v>
      </c>
      <c r="AU134" s="189" t="s">
        <v>80</v>
      </c>
      <c r="AY134" s="17" t="s">
        <v>152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159</v>
      </c>
      <c r="BM134" s="189" t="s">
        <v>967</v>
      </c>
    </row>
    <row r="135" spans="1:65" s="2" customFormat="1" ht="19.5">
      <c r="A135" s="34"/>
      <c r="B135" s="35"/>
      <c r="C135" s="36"/>
      <c r="D135" s="191" t="s">
        <v>161</v>
      </c>
      <c r="E135" s="36"/>
      <c r="F135" s="192" t="s">
        <v>233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80</v>
      </c>
    </row>
    <row r="136" spans="1:65" s="2" customFormat="1" ht="11.25">
      <c r="A136" s="34"/>
      <c r="B136" s="35"/>
      <c r="C136" s="36"/>
      <c r="D136" s="196" t="s">
        <v>163</v>
      </c>
      <c r="E136" s="36"/>
      <c r="F136" s="197" t="s">
        <v>234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163</v>
      </c>
      <c r="AU136" s="17" t="s">
        <v>80</v>
      </c>
    </row>
    <row r="137" spans="1:65" s="13" customFormat="1" ht="11.25">
      <c r="B137" s="198"/>
      <c r="C137" s="199"/>
      <c r="D137" s="191" t="s">
        <v>165</v>
      </c>
      <c r="E137" s="200" t="s">
        <v>19</v>
      </c>
      <c r="F137" s="201" t="s">
        <v>968</v>
      </c>
      <c r="G137" s="199"/>
      <c r="H137" s="202">
        <v>8.75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165</v>
      </c>
      <c r="AU137" s="208" t="s">
        <v>80</v>
      </c>
      <c r="AV137" s="13" t="s">
        <v>80</v>
      </c>
      <c r="AW137" s="13" t="s">
        <v>33</v>
      </c>
      <c r="AX137" s="13" t="s">
        <v>71</v>
      </c>
      <c r="AY137" s="208" t="s">
        <v>152</v>
      </c>
    </row>
    <row r="138" spans="1:65" s="13" customFormat="1" ht="11.25">
      <c r="B138" s="198"/>
      <c r="C138" s="199"/>
      <c r="D138" s="191" t="s">
        <v>165</v>
      </c>
      <c r="E138" s="200" t="s">
        <v>19</v>
      </c>
      <c r="F138" s="201" t="s">
        <v>969</v>
      </c>
      <c r="G138" s="199"/>
      <c r="H138" s="202">
        <v>2.34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165</v>
      </c>
      <c r="AU138" s="208" t="s">
        <v>80</v>
      </c>
      <c r="AV138" s="13" t="s">
        <v>80</v>
      </c>
      <c r="AW138" s="13" t="s">
        <v>33</v>
      </c>
      <c r="AX138" s="13" t="s">
        <v>71</v>
      </c>
      <c r="AY138" s="208" t="s">
        <v>152</v>
      </c>
    </row>
    <row r="139" spans="1:65" s="2" customFormat="1" ht="16.5" customHeight="1">
      <c r="A139" s="34"/>
      <c r="B139" s="35"/>
      <c r="C139" s="178" t="s">
        <v>229</v>
      </c>
      <c r="D139" s="178" t="s">
        <v>154</v>
      </c>
      <c r="E139" s="179" t="s">
        <v>269</v>
      </c>
      <c r="F139" s="180" t="s">
        <v>270</v>
      </c>
      <c r="G139" s="181" t="s">
        <v>183</v>
      </c>
      <c r="H139" s="182">
        <v>25.74</v>
      </c>
      <c r="I139" s="183"/>
      <c r="J139" s="184">
        <f>ROUND(I139*H139,2)</f>
        <v>0</v>
      </c>
      <c r="K139" s="180" t="s">
        <v>158</v>
      </c>
      <c r="L139" s="39"/>
      <c r="M139" s="185" t="s">
        <v>19</v>
      </c>
      <c r="N139" s="186" t="s">
        <v>43</v>
      </c>
      <c r="O139" s="64"/>
      <c r="P139" s="187">
        <f>O139*H139</f>
        <v>0</v>
      </c>
      <c r="Q139" s="187">
        <v>6.9999999999999999E-4</v>
      </c>
      <c r="R139" s="187">
        <f>Q139*H139</f>
        <v>1.8017999999999999E-2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159</v>
      </c>
      <c r="AT139" s="189" t="s">
        <v>154</v>
      </c>
      <c r="AU139" s="189" t="s">
        <v>80</v>
      </c>
      <c r="AY139" s="17" t="s">
        <v>152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159</v>
      </c>
      <c r="BM139" s="189" t="s">
        <v>970</v>
      </c>
    </row>
    <row r="140" spans="1:65" s="2" customFormat="1" ht="11.25">
      <c r="A140" s="34"/>
      <c r="B140" s="35"/>
      <c r="C140" s="36"/>
      <c r="D140" s="191" t="s">
        <v>161</v>
      </c>
      <c r="E140" s="36"/>
      <c r="F140" s="192" t="s">
        <v>272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2" customFormat="1" ht="11.25">
      <c r="A141" s="34"/>
      <c r="B141" s="35"/>
      <c r="C141" s="36"/>
      <c r="D141" s="196" t="s">
        <v>163</v>
      </c>
      <c r="E141" s="36"/>
      <c r="F141" s="197" t="s">
        <v>273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80</v>
      </c>
    </row>
    <row r="142" spans="1:65" s="13" customFormat="1" ht="11.25">
      <c r="B142" s="198"/>
      <c r="C142" s="199"/>
      <c r="D142" s="191" t="s">
        <v>165</v>
      </c>
      <c r="E142" s="200" t="s">
        <v>19</v>
      </c>
      <c r="F142" s="201" t="s">
        <v>971</v>
      </c>
      <c r="G142" s="199"/>
      <c r="H142" s="202">
        <v>25.74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165</v>
      </c>
      <c r="AU142" s="208" t="s">
        <v>80</v>
      </c>
      <c r="AV142" s="13" t="s">
        <v>80</v>
      </c>
      <c r="AW142" s="13" t="s">
        <v>33</v>
      </c>
      <c r="AX142" s="13" t="s">
        <v>78</v>
      </c>
      <c r="AY142" s="208" t="s">
        <v>152</v>
      </c>
    </row>
    <row r="143" spans="1:65" s="2" customFormat="1" ht="16.5" customHeight="1">
      <c r="A143" s="34"/>
      <c r="B143" s="35"/>
      <c r="C143" s="178" t="s">
        <v>239</v>
      </c>
      <c r="D143" s="178" t="s">
        <v>154</v>
      </c>
      <c r="E143" s="179" t="s">
        <v>276</v>
      </c>
      <c r="F143" s="180" t="s">
        <v>277</v>
      </c>
      <c r="G143" s="181" t="s">
        <v>183</v>
      </c>
      <c r="H143" s="182">
        <v>25.74</v>
      </c>
      <c r="I143" s="183"/>
      <c r="J143" s="184">
        <f>ROUND(I143*H143,2)</f>
        <v>0</v>
      </c>
      <c r="K143" s="180" t="s">
        <v>158</v>
      </c>
      <c r="L143" s="39"/>
      <c r="M143" s="185" t="s">
        <v>19</v>
      </c>
      <c r="N143" s="186" t="s">
        <v>43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159</v>
      </c>
      <c r="AT143" s="189" t="s">
        <v>154</v>
      </c>
      <c r="AU143" s="189" t="s">
        <v>80</v>
      </c>
      <c r="AY143" s="17" t="s">
        <v>152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159</v>
      </c>
      <c r="BM143" s="189" t="s">
        <v>972</v>
      </c>
    </row>
    <row r="144" spans="1:65" s="2" customFormat="1" ht="19.5">
      <c r="A144" s="34"/>
      <c r="B144" s="35"/>
      <c r="C144" s="36"/>
      <c r="D144" s="191" t="s">
        <v>161</v>
      </c>
      <c r="E144" s="36"/>
      <c r="F144" s="192" t="s">
        <v>279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80</v>
      </c>
    </row>
    <row r="145" spans="1:65" s="2" customFormat="1" ht="11.25">
      <c r="A145" s="34"/>
      <c r="B145" s="35"/>
      <c r="C145" s="36"/>
      <c r="D145" s="196" t="s">
        <v>163</v>
      </c>
      <c r="E145" s="36"/>
      <c r="F145" s="197" t="s">
        <v>280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80</v>
      </c>
    </row>
    <row r="146" spans="1:65" s="2" customFormat="1" ht="16.5" customHeight="1">
      <c r="A146" s="34"/>
      <c r="B146" s="35"/>
      <c r="C146" s="178" t="s">
        <v>250</v>
      </c>
      <c r="D146" s="178" t="s">
        <v>154</v>
      </c>
      <c r="E146" s="179" t="s">
        <v>282</v>
      </c>
      <c r="F146" s="180" t="s">
        <v>283</v>
      </c>
      <c r="G146" s="181" t="s">
        <v>192</v>
      </c>
      <c r="H146" s="182">
        <v>21.236000000000001</v>
      </c>
      <c r="I146" s="183"/>
      <c r="J146" s="184">
        <f>ROUND(I146*H146,2)</f>
        <v>0</v>
      </c>
      <c r="K146" s="180" t="s">
        <v>158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4.6000000000000001E-4</v>
      </c>
      <c r="R146" s="187">
        <f>Q146*H146</f>
        <v>9.7685600000000008E-3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159</v>
      </c>
      <c r="AT146" s="189" t="s">
        <v>154</v>
      </c>
      <c r="AU146" s="189" t="s">
        <v>80</v>
      </c>
      <c r="AY146" s="17" t="s">
        <v>152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159</v>
      </c>
      <c r="BM146" s="189" t="s">
        <v>973</v>
      </c>
    </row>
    <row r="147" spans="1:65" s="2" customFormat="1" ht="11.25">
      <c r="A147" s="34"/>
      <c r="B147" s="35"/>
      <c r="C147" s="36"/>
      <c r="D147" s="191" t="s">
        <v>161</v>
      </c>
      <c r="E147" s="36"/>
      <c r="F147" s="192" t="s">
        <v>285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80</v>
      </c>
    </row>
    <row r="148" spans="1:65" s="2" customFormat="1" ht="11.25">
      <c r="A148" s="34"/>
      <c r="B148" s="35"/>
      <c r="C148" s="36"/>
      <c r="D148" s="196" t="s">
        <v>163</v>
      </c>
      <c r="E148" s="36"/>
      <c r="F148" s="197" t="s">
        <v>286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80</v>
      </c>
    </row>
    <row r="149" spans="1:65" s="13" customFormat="1" ht="11.25">
      <c r="B149" s="198"/>
      <c r="C149" s="199"/>
      <c r="D149" s="191" t="s">
        <v>165</v>
      </c>
      <c r="E149" s="200" t="s">
        <v>19</v>
      </c>
      <c r="F149" s="201" t="s">
        <v>953</v>
      </c>
      <c r="G149" s="199"/>
      <c r="H149" s="202">
        <v>21.236000000000001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165</v>
      </c>
      <c r="AU149" s="208" t="s">
        <v>80</v>
      </c>
      <c r="AV149" s="13" t="s">
        <v>80</v>
      </c>
      <c r="AW149" s="13" t="s">
        <v>33</v>
      </c>
      <c r="AX149" s="13" t="s">
        <v>78</v>
      </c>
      <c r="AY149" s="208" t="s">
        <v>152</v>
      </c>
    </row>
    <row r="150" spans="1:65" s="2" customFormat="1" ht="16.5" customHeight="1">
      <c r="A150" s="34"/>
      <c r="B150" s="35"/>
      <c r="C150" s="178" t="s">
        <v>257</v>
      </c>
      <c r="D150" s="178" t="s">
        <v>154</v>
      </c>
      <c r="E150" s="179" t="s">
        <v>288</v>
      </c>
      <c r="F150" s="180" t="s">
        <v>289</v>
      </c>
      <c r="G150" s="181" t="s">
        <v>192</v>
      </c>
      <c r="H150" s="182">
        <v>21.236000000000001</v>
      </c>
      <c r="I150" s="183"/>
      <c r="J150" s="184">
        <f>ROUND(I150*H150,2)</f>
        <v>0</v>
      </c>
      <c r="K150" s="180" t="s">
        <v>158</v>
      </c>
      <c r="L150" s="39"/>
      <c r="M150" s="185" t="s">
        <v>19</v>
      </c>
      <c r="N150" s="186" t="s">
        <v>43</v>
      </c>
      <c r="O150" s="64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159</v>
      </c>
      <c r="AT150" s="189" t="s">
        <v>154</v>
      </c>
      <c r="AU150" s="189" t="s">
        <v>80</v>
      </c>
      <c r="AY150" s="17" t="s">
        <v>152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159</v>
      </c>
      <c r="BM150" s="189" t="s">
        <v>974</v>
      </c>
    </row>
    <row r="151" spans="1:65" s="2" customFormat="1" ht="11.25">
      <c r="A151" s="34"/>
      <c r="B151" s="35"/>
      <c r="C151" s="36"/>
      <c r="D151" s="191" t="s">
        <v>161</v>
      </c>
      <c r="E151" s="36"/>
      <c r="F151" s="192" t="s">
        <v>291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80</v>
      </c>
    </row>
    <row r="152" spans="1:65" s="2" customFormat="1" ht="11.25">
      <c r="A152" s="34"/>
      <c r="B152" s="35"/>
      <c r="C152" s="36"/>
      <c r="D152" s="196" t="s">
        <v>163</v>
      </c>
      <c r="E152" s="36"/>
      <c r="F152" s="197" t="s">
        <v>292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163</v>
      </c>
      <c r="AU152" s="17" t="s">
        <v>80</v>
      </c>
    </row>
    <row r="153" spans="1:65" s="2" customFormat="1" ht="21.75" customHeight="1">
      <c r="A153" s="34"/>
      <c r="B153" s="35"/>
      <c r="C153" s="178" t="s">
        <v>263</v>
      </c>
      <c r="D153" s="178" t="s">
        <v>154</v>
      </c>
      <c r="E153" s="179" t="s">
        <v>975</v>
      </c>
      <c r="F153" s="180" t="s">
        <v>976</v>
      </c>
      <c r="G153" s="181" t="s">
        <v>192</v>
      </c>
      <c r="H153" s="182">
        <v>3.65</v>
      </c>
      <c r="I153" s="183"/>
      <c r="J153" s="184">
        <f>ROUND(I153*H153,2)</f>
        <v>0</v>
      </c>
      <c r="K153" s="180" t="s">
        <v>158</v>
      </c>
      <c r="L153" s="39"/>
      <c r="M153" s="185" t="s">
        <v>19</v>
      </c>
      <c r="N153" s="186" t="s">
        <v>43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159</v>
      </c>
      <c r="AT153" s="189" t="s">
        <v>154</v>
      </c>
      <c r="AU153" s="189" t="s">
        <v>80</v>
      </c>
      <c r="AY153" s="17" t="s">
        <v>152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80</v>
      </c>
      <c r="BK153" s="190">
        <f>ROUND(I153*H153,2)</f>
        <v>0</v>
      </c>
      <c r="BL153" s="17" t="s">
        <v>159</v>
      </c>
      <c r="BM153" s="189" t="s">
        <v>977</v>
      </c>
    </row>
    <row r="154" spans="1:65" s="2" customFormat="1" ht="19.5">
      <c r="A154" s="34"/>
      <c r="B154" s="35"/>
      <c r="C154" s="36"/>
      <c r="D154" s="191" t="s">
        <v>161</v>
      </c>
      <c r="E154" s="36"/>
      <c r="F154" s="192" t="s">
        <v>978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161</v>
      </c>
      <c r="AU154" s="17" t="s">
        <v>80</v>
      </c>
    </row>
    <row r="155" spans="1:65" s="2" customFormat="1" ht="11.25">
      <c r="A155" s="34"/>
      <c r="B155" s="35"/>
      <c r="C155" s="36"/>
      <c r="D155" s="196" t="s">
        <v>163</v>
      </c>
      <c r="E155" s="36"/>
      <c r="F155" s="197" t="s">
        <v>979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163</v>
      </c>
      <c r="AU155" s="17" t="s">
        <v>80</v>
      </c>
    </row>
    <row r="156" spans="1:65" s="13" customFormat="1" ht="11.25">
      <c r="B156" s="198"/>
      <c r="C156" s="199"/>
      <c r="D156" s="191" t="s">
        <v>165</v>
      </c>
      <c r="E156" s="200" t="s">
        <v>19</v>
      </c>
      <c r="F156" s="201" t="s">
        <v>980</v>
      </c>
      <c r="G156" s="199"/>
      <c r="H156" s="202">
        <v>3.65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165</v>
      </c>
      <c r="AU156" s="208" t="s">
        <v>80</v>
      </c>
      <c r="AV156" s="13" t="s">
        <v>80</v>
      </c>
      <c r="AW156" s="13" t="s">
        <v>33</v>
      </c>
      <c r="AX156" s="13" t="s">
        <v>78</v>
      </c>
      <c r="AY156" s="208" t="s">
        <v>152</v>
      </c>
    </row>
    <row r="157" spans="1:65" s="2" customFormat="1" ht="21.75" customHeight="1">
      <c r="A157" s="34"/>
      <c r="B157" s="35"/>
      <c r="C157" s="178" t="s">
        <v>8</v>
      </c>
      <c r="D157" s="178" t="s">
        <v>154</v>
      </c>
      <c r="E157" s="179" t="s">
        <v>294</v>
      </c>
      <c r="F157" s="180" t="s">
        <v>295</v>
      </c>
      <c r="G157" s="181" t="s">
        <v>192</v>
      </c>
      <c r="H157" s="182">
        <v>1</v>
      </c>
      <c r="I157" s="183"/>
      <c r="J157" s="184">
        <f>ROUND(I157*H157,2)</f>
        <v>0</v>
      </c>
      <c r="K157" s="180" t="s">
        <v>158</v>
      </c>
      <c r="L157" s="39"/>
      <c r="M157" s="185" t="s">
        <v>19</v>
      </c>
      <c r="N157" s="186" t="s">
        <v>43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159</v>
      </c>
      <c r="AT157" s="189" t="s">
        <v>154</v>
      </c>
      <c r="AU157" s="189" t="s">
        <v>80</v>
      </c>
      <c r="AY157" s="17" t="s">
        <v>152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159</v>
      </c>
      <c r="BM157" s="189" t="s">
        <v>981</v>
      </c>
    </row>
    <row r="158" spans="1:65" s="2" customFormat="1" ht="19.5">
      <c r="A158" s="34"/>
      <c r="B158" s="35"/>
      <c r="C158" s="36"/>
      <c r="D158" s="191" t="s">
        <v>161</v>
      </c>
      <c r="E158" s="36"/>
      <c r="F158" s="192" t="s">
        <v>297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161</v>
      </c>
      <c r="AU158" s="17" t="s">
        <v>80</v>
      </c>
    </row>
    <row r="159" spans="1:65" s="2" customFormat="1" ht="11.25">
      <c r="A159" s="34"/>
      <c r="B159" s="35"/>
      <c r="C159" s="36"/>
      <c r="D159" s="196" t="s">
        <v>163</v>
      </c>
      <c r="E159" s="36"/>
      <c r="F159" s="197" t="s">
        <v>298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163</v>
      </c>
      <c r="AU159" s="17" t="s">
        <v>80</v>
      </c>
    </row>
    <row r="160" spans="1:65" s="13" customFormat="1" ht="11.25">
      <c r="B160" s="198"/>
      <c r="C160" s="199"/>
      <c r="D160" s="191" t="s">
        <v>165</v>
      </c>
      <c r="E160" s="200" t="s">
        <v>19</v>
      </c>
      <c r="F160" s="201" t="s">
        <v>982</v>
      </c>
      <c r="G160" s="199"/>
      <c r="H160" s="202">
        <v>1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165</v>
      </c>
      <c r="AU160" s="208" t="s">
        <v>80</v>
      </c>
      <c r="AV160" s="13" t="s">
        <v>80</v>
      </c>
      <c r="AW160" s="13" t="s">
        <v>33</v>
      </c>
      <c r="AX160" s="13" t="s">
        <v>78</v>
      </c>
      <c r="AY160" s="208" t="s">
        <v>152</v>
      </c>
    </row>
    <row r="161" spans="1:65" s="2" customFormat="1" ht="16.5" customHeight="1">
      <c r="A161" s="34"/>
      <c r="B161" s="35"/>
      <c r="C161" s="178" t="s">
        <v>275</v>
      </c>
      <c r="D161" s="178" t="s">
        <v>154</v>
      </c>
      <c r="E161" s="179" t="s">
        <v>301</v>
      </c>
      <c r="F161" s="180" t="s">
        <v>302</v>
      </c>
      <c r="G161" s="181" t="s">
        <v>192</v>
      </c>
      <c r="H161" s="182">
        <v>4.6500000000000004</v>
      </c>
      <c r="I161" s="183"/>
      <c r="J161" s="184">
        <f>ROUND(I161*H161,2)</f>
        <v>0</v>
      </c>
      <c r="K161" s="180" t="s">
        <v>158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159</v>
      </c>
      <c r="AT161" s="189" t="s">
        <v>154</v>
      </c>
      <c r="AU161" s="189" t="s">
        <v>80</v>
      </c>
      <c r="AY161" s="17" t="s">
        <v>152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159</v>
      </c>
      <c r="BM161" s="189" t="s">
        <v>983</v>
      </c>
    </row>
    <row r="162" spans="1:65" s="2" customFormat="1" ht="19.5">
      <c r="A162" s="34"/>
      <c r="B162" s="35"/>
      <c r="C162" s="36"/>
      <c r="D162" s="191" t="s">
        <v>161</v>
      </c>
      <c r="E162" s="36"/>
      <c r="F162" s="192" t="s">
        <v>304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161</v>
      </c>
      <c r="AU162" s="17" t="s">
        <v>80</v>
      </c>
    </row>
    <row r="163" spans="1:65" s="2" customFormat="1" ht="11.25">
      <c r="A163" s="34"/>
      <c r="B163" s="35"/>
      <c r="C163" s="36"/>
      <c r="D163" s="196" t="s">
        <v>163</v>
      </c>
      <c r="E163" s="36"/>
      <c r="F163" s="197" t="s">
        <v>305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80</v>
      </c>
    </row>
    <row r="164" spans="1:65" s="13" customFormat="1" ht="11.25">
      <c r="B164" s="198"/>
      <c r="C164" s="199"/>
      <c r="D164" s="191" t="s">
        <v>165</v>
      </c>
      <c r="E164" s="200" t="s">
        <v>19</v>
      </c>
      <c r="F164" s="201" t="s">
        <v>984</v>
      </c>
      <c r="G164" s="199"/>
      <c r="H164" s="202">
        <v>3.65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165</v>
      </c>
      <c r="AU164" s="208" t="s">
        <v>80</v>
      </c>
      <c r="AV164" s="13" t="s">
        <v>80</v>
      </c>
      <c r="AW164" s="13" t="s">
        <v>33</v>
      </c>
      <c r="AX164" s="13" t="s">
        <v>71</v>
      </c>
      <c r="AY164" s="208" t="s">
        <v>152</v>
      </c>
    </row>
    <row r="165" spans="1:65" s="13" customFormat="1" ht="11.25">
      <c r="B165" s="198"/>
      <c r="C165" s="199"/>
      <c r="D165" s="191" t="s">
        <v>165</v>
      </c>
      <c r="E165" s="200" t="s">
        <v>19</v>
      </c>
      <c r="F165" s="201" t="s">
        <v>982</v>
      </c>
      <c r="G165" s="199"/>
      <c r="H165" s="202">
        <v>1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165</v>
      </c>
      <c r="AU165" s="208" t="s">
        <v>80</v>
      </c>
      <c r="AV165" s="13" t="s">
        <v>80</v>
      </c>
      <c r="AW165" s="13" t="s">
        <v>33</v>
      </c>
      <c r="AX165" s="13" t="s">
        <v>71</v>
      </c>
      <c r="AY165" s="208" t="s">
        <v>152</v>
      </c>
    </row>
    <row r="166" spans="1:65" s="2" customFormat="1" ht="16.5" customHeight="1">
      <c r="A166" s="34"/>
      <c r="B166" s="35"/>
      <c r="C166" s="178" t="s">
        <v>281</v>
      </c>
      <c r="D166" s="178" t="s">
        <v>154</v>
      </c>
      <c r="E166" s="179" t="s">
        <v>985</v>
      </c>
      <c r="F166" s="180" t="s">
        <v>986</v>
      </c>
      <c r="G166" s="181" t="s">
        <v>192</v>
      </c>
      <c r="H166" s="182">
        <v>113.6</v>
      </c>
      <c r="I166" s="183"/>
      <c r="J166" s="184">
        <f>ROUND(I166*H166,2)</f>
        <v>0</v>
      </c>
      <c r="K166" s="180" t="s">
        <v>158</v>
      </c>
      <c r="L166" s="39"/>
      <c r="M166" s="185" t="s">
        <v>19</v>
      </c>
      <c r="N166" s="186" t="s">
        <v>43</v>
      </c>
      <c r="O166" s="64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159</v>
      </c>
      <c r="AT166" s="189" t="s">
        <v>154</v>
      </c>
      <c r="AU166" s="189" t="s">
        <v>80</v>
      </c>
      <c r="AY166" s="17" t="s">
        <v>152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159</v>
      </c>
      <c r="BM166" s="189" t="s">
        <v>987</v>
      </c>
    </row>
    <row r="167" spans="1:65" s="2" customFormat="1" ht="19.5">
      <c r="A167" s="34"/>
      <c r="B167" s="35"/>
      <c r="C167" s="36"/>
      <c r="D167" s="191" t="s">
        <v>161</v>
      </c>
      <c r="E167" s="36"/>
      <c r="F167" s="192" t="s">
        <v>988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161</v>
      </c>
      <c r="AU167" s="17" t="s">
        <v>80</v>
      </c>
    </row>
    <row r="168" spans="1:65" s="2" customFormat="1" ht="11.25">
      <c r="A168" s="34"/>
      <c r="B168" s="35"/>
      <c r="C168" s="36"/>
      <c r="D168" s="196" t="s">
        <v>163</v>
      </c>
      <c r="E168" s="36"/>
      <c r="F168" s="197" t="s">
        <v>989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163</v>
      </c>
      <c r="AU168" s="17" t="s">
        <v>80</v>
      </c>
    </row>
    <row r="169" spans="1:65" s="13" customFormat="1" ht="11.25">
      <c r="B169" s="198"/>
      <c r="C169" s="199"/>
      <c r="D169" s="191" t="s">
        <v>165</v>
      </c>
      <c r="E169" s="200" t="s">
        <v>19</v>
      </c>
      <c r="F169" s="201" t="s">
        <v>990</v>
      </c>
      <c r="G169" s="199"/>
      <c r="H169" s="202">
        <v>113.6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165</v>
      </c>
      <c r="AU169" s="208" t="s">
        <v>80</v>
      </c>
      <c r="AV169" s="13" t="s">
        <v>80</v>
      </c>
      <c r="AW169" s="13" t="s">
        <v>33</v>
      </c>
      <c r="AX169" s="13" t="s">
        <v>78</v>
      </c>
      <c r="AY169" s="208" t="s">
        <v>152</v>
      </c>
    </row>
    <row r="170" spans="1:65" s="2" customFormat="1" ht="16.5" customHeight="1">
      <c r="A170" s="34"/>
      <c r="B170" s="35"/>
      <c r="C170" s="178" t="s">
        <v>287</v>
      </c>
      <c r="D170" s="178" t="s">
        <v>154</v>
      </c>
      <c r="E170" s="179" t="s">
        <v>306</v>
      </c>
      <c r="F170" s="180" t="s">
        <v>307</v>
      </c>
      <c r="G170" s="181" t="s">
        <v>308</v>
      </c>
      <c r="H170" s="182">
        <v>1.8</v>
      </c>
      <c r="I170" s="183"/>
      <c r="J170" s="184">
        <f>ROUND(I170*H170,2)</f>
        <v>0</v>
      </c>
      <c r="K170" s="180" t="s">
        <v>158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159</v>
      </c>
      <c r="AT170" s="189" t="s">
        <v>154</v>
      </c>
      <c r="AU170" s="189" t="s">
        <v>80</v>
      </c>
      <c r="AY170" s="17" t="s">
        <v>152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159</v>
      </c>
      <c r="BM170" s="189" t="s">
        <v>991</v>
      </c>
    </row>
    <row r="171" spans="1:65" s="2" customFormat="1" ht="11.25">
      <c r="A171" s="34"/>
      <c r="B171" s="35"/>
      <c r="C171" s="36"/>
      <c r="D171" s="191" t="s">
        <v>161</v>
      </c>
      <c r="E171" s="36"/>
      <c r="F171" s="192" t="s">
        <v>310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80</v>
      </c>
    </row>
    <row r="172" spans="1:65" s="2" customFormat="1" ht="11.25">
      <c r="A172" s="34"/>
      <c r="B172" s="35"/>
      <c r="C172" s="36"/>
      <c r="D172" s="196" t="s">
        <v>163</v>
      </c>
      <c r="E172" s="36"/>
      <c r="F172" s="197" t="s">
        <v>311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80</v>
      </c>
    </row>
    <row r="173" spans="1:65" s="13" customFormat="1" ht="11.25">
      <c r="B173" s="198"/>
      <c r="C173" s="199"/>
      <c r="D173" s="191" t="s">
        <v>165</v>
      </c>
      <c r="E173" s="200" t="s">
        <v>19</v>
      </c>
      <c r="F173" s="201" t="s">
        <v>992</v>
      </c>
      <c r="G173" s="199"/>
      <c r="H173" s="202">
        <v>1.8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165</v>
      </c>
      <c r="AU173" s="208" t="s">
        <v>80</v>
      </c>
      <c r="AV173" s="13" t="s">
        <v>80</v>
      </c>
      <c r="AW173" s="13" t="s">
        <v>33</v>
      </c>
      <c r="AX173" s="13" t="s">
        <v>78</v>
      </c>
      <c r="AY173" s="208" t="s">
        <v>152</v>
      </c>
    </row>
    <row r="174" spans="1:65" s="2" customFormat="1" ht="16.5" customHeight="1">
      <c r="A174" s="34"/>
      <c r="B174" s="35"/>
      <c r="C174" s="178" t="s">
        <v>293</v>
      </c>
      <c r="D174" s="178" t="s">
        <v>154</v>
      </c>
      <c r="E174" s="179" t="s">
        <v>314</v>
      </c>
      <c r="F174" s="180" t="s">
        <v>315</v>
      </c>
      <c r="G174" s="181" t="s">
        <v>192</v>
      </c>
      <c r="H174" s="182">
        <v>1</v>
      </c>
      <c r="I174" s="183"/>
      <c r="J174" s="184">
        <f>ROUND(I174*H174,2)</f>
        <v>0</v>
      </c>
      <c r="K174" s="180" t="s">
        <v>158</v>
      </c>
      <c r="L174" s="39"/>
      <c r="M174" s="185" t="s">
        <v>19</v>
      </c>
      <c r="N174" s="186" t="s">
        <v>43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159</v>
      </c>
      <c r="AT174" s="189" t="s">
        <v>154</v>
      </c>
      <c r="AU174" s="189" t="s">
        <v>80</v>
      </c>
      <c r="AY174" s="17" t="s">
        <v>152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159</v>
      </c>
      <c r="BM174" s="189" t="s">
        <v>993</v>
      </c>
    </row>
    <row r="175" spans="1:65" s="2" customFormat="1" ht="11.25">
      <c r="A175" s="34"/>
      <c r="B175" s="35"/>
      <c r="C175" s="36"/>
      <c r="D175" s="191" t="s">
        <v>161</v>
      </c>
      <c r="E175" s="36"/>
      <c r="F175" s="192" t="s">
        <v>317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2" customFormat="1" ht="11.25">
      <c r="A176" s="34"/>
      <c r="B176" s="35"/>
      <c r="C176" s="36"/>
      <c r="D176" s="196" t="s">
        <v>163</v>
      </c>
      <c r="E176" s="36"/>
      <c r="F176" s="197" t="s">
        <v>318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163</v>
      </c>
      <c r="AU176" s="17" t="s">
        <v>80</v>
      </c>
    </row>
    <row r="177" spans="1:65" s="13" customFormat="1" ht="11.25">
      <c r="B177" s="198"/>
      <c r="C177" s="199"/>
      <c r="D177" s="191" t="s">
        <v>165</v>
      </c>
      <c r="E177" s="200" t="s">
        <v>19</v>
      </c>
      <c r="F177" s="201" t="s">
        <v>994</v>
      </c>
      <c r="G177" s="199"/>
      <c r="H177" s="202">
        <v>1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165</v>
      </c>
      <c r="AU177" s="208" t="s">
        <v>80</v>
      </c>
      <c r="AV177" s="13" t="s">
        <v>80</v>
      </c>
      <c r="AW177" s="13" t="s">
        <v>33</v>
      </c>
      <c r="AX177" s="13" t="s">
        <v>78</v>
      </c>
      <c r="AY177" s="208" t="s">
        <v>152</v>
      </c>
    </row>
    <row r="178" spans="1:65" s="2" customFormat="1" ht="16.5" customHeight="1">
      <c r="A178" s="34"/>
      <c r="B178" s="35"/>
      <c r="C178" s="178" t="s">
        <v>300</v>
      </c>
      <c r="D178" s="178" t="s">
        <v>154</v>
      </c>
      <c r="E178" s="179" t="s">
        <v>321</v>
      </c>
      <c r="F178" s="180" t="s">
        <v>322</v>
      </c>
      <c r="G178" s="181" t="s">
        <v>192</v>
      </c>
      <c r="H178" s="182">
        <v>40.127000000000002</v>
      </c>
      <c r="I178" s="183"/>
      <c r="J178" s="184">
        <f>ROUND(I178*H178,2)</f>
        <v>0</v>
      </c>
      <c r="K178" s="180" t="s">
        <v>158</v>
      </c>
      <c r="L178" s="39"/>
      <c r="M178" s="185" t="s">
        <v>19</v>
      </c>
      <c r="N178" s="186" t="s">
        <v>43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159</v>
      </c>
      <c r="AT178" s="189" t="s">
        <v>154</v>
      </c>
      <c r="AU178" s="189" t="s">
        <v>80</v>
      </c>
      <c r="AY178" s="17" t="s">
        <v>152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159</v>
      </c>
      <c r="BM178" s="189" t="s">
        <v>995</v>
      </c>
    </row>
    <row r="179" spans="1:65" s="2" customFormat="1" ht="19.5">
      <c r="A179" s="34"/>
      <c r="B179" s="35"/>
      <c r="C179" s="36"/>
      <c r="D179" s="191" t="s">
        <v>161</v>
      </c>
      <c r="E179" s="36"/>
      <c r="F179" s="192" t="s">
        <v>324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80</v>
      </c>
    </row>
    <row r="180" spans="1:65" s="2" customFormat="1" ht="11.25">
      <c r="A180" s="34"/>
      <c r="B180" s="35"/>
      <c r="C180" s="36"/>
      <c r="D180" s="196" t="s">
        <v>163</v>
      </c>
      <c r="E180" s="36"/>
      <c r="F180" s="197" t="s">
        <v>325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80</v>
      </c>
    </row>
    <row r="181" spans="1:65" s="13" customFormat="1" ht="11.25">
      <c r="B181" s="198"/>
      <c r="C181" s="199"/>
      <c r="D181" s="191" t="s">
        <v>165</v>
      </c>
      <c r="E181" s="200" t="s">
        <v>19</v>
      </c>
      <c r="F181" s="201" t="s">
        <v>996</v>
      </c>
      <c r="G181" s="199"/>
      <c r="H181" s="202">
        <v>6.4720000000000004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165</v>
      </c>
      <c r="AU181" s="208" t="s">
        <v>80</v>
      </c>
      <c r="AV181" s="13" t="s">
        <v>80</v>
      </c>
      <c r="AW181" s="13" t="s">
        <v>33</v>
      </c>
      <c r="AX181" s="13" t="s">
        <v>71</v>
      </c>
      <c r="AY181" s="208" t="s">
        <v>152</v>
      </c>
    </row>
    <row r="182" spans="1:65" s="13" customFormat="1" ht="11.25">
      <c r="B182" s="198"/>
      <c r="C182" s="199"/>
      <c r="D182" s="191" t="s">
        <v>165</v>
      </c>
      <c r="E182" s="200" t="s">
        <v>19</v>
      </c>
      <c r="F182" s="201" t="s">
        <v>997</v>
      </c>
      <c r="G182" s="199"/>
      <c r="H182" s="202">
        <v>6.976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165</v>
      </c>
      <c r="AU182" s="208" t="s">
        <v>80</v>
      </c>
      <c r="AV182" s="13" t="s">
        <v>80</v>
      </c>
      <c r="AW182" s="13" t="s">
        <v>33</v>
      </c>
      <c r="AX182" s="13" t="s">
        <v>71</v>
      </c>
      <c r="AY182" s="208" t="s">
        <v>152</v>
      </c>
    </row>
    <row r="183" spans="1:65" s="13" customFormat="1" ht="11.25">
      <c r="B183" s="198"/>
      <c r="C183" s="199"/>
      <c r="D183" s="191" t="s">
        <v>165</v>
      </c>
      <c r="E183" s="200" t="s">
        <v>19</v>
      </c>
      <c r="F183" s="201" t="s">
        <v>998</v>
      </c>
      <c r="G183" s="199"/>
      <c r="H183" s="202">
        <v>14.606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165</v>
      </c>
      <c r="AU183" s="208" t="s">
        <v>80</v>
      </c>
      <c r="AV183" s="13" t="s">
        <v>80</v>
      </c>
      <c r="AW183" s="13" t="s">
        <v>33</v>
      </c>
      <c r="AX183" s="13" t="s">
        <v>71</v>
      </c>
      <c r="AY183" s="208" t="s">
        <v>152</v>
      </c>
    </row>
    <row r="184" spans="1:65" s="13" customFormat="1" ht="11.25">
      <c r="B184" s="198"/>
      <c r="C184" s="199"/>
      <c r="D184" s="191" t="s">
        <v>165</v>
      </c>
      <c r="E184" s="200" t="s">
        <v>19</v>
      </c>
      <c r="F184" s="201" t="s">
        <v>999</v>
      </c>
      <c r="G184" s="199"/>
      <c r="H184" s="202">
        <v>2.0299999999999998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165</v>
      </c>
      <c r="AU184" s="208" t="s">
        <v>80</v>
      </c>
      <c r="AV184" s="13" t="s">
        <v>80</v>
      </c>
      <c r="AW184" s="13" t="s">
        <v>33</v>
      </c>
      <c r="AX184" s="13" t="s">
        <v>71</v>
      </c>
      <c r="AY184" s="208" t="s">
        <v>152</v>
      </c>
    </row>
    <row r="185" spans="1:65" s="13" customFormat="1" ht="11.25">
      <c r="B185" s="198"/>
      <c r="C185" s="199"/>
      <c r="D185" s="191" t="s">
        <v>165</v>
      </c>
      <c r="E185" s="200" t="s">
        <v>19</v>
      </c>
      <c r="F185" s="201" t="s">
        <v>1000</v>
      </c>
      <c r="G185" s="199"/>
      <c r="H185" s="202">
        <v>5.8860000000000001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165</v>
      </c>
      <c r="AU185" s="208" t="s">
        <v>80</v>
      </c>
      <c r="AV185" s="13" t="s">
        <v>80</v>
      </c>
      <c r="AW185" s="13" t="s">
        <v>33</v>
      </c>
      <c r="AX185" s="13" t="s">
        <v>71</v>
      </c>
      <c r="AY185" s="208" t="s">
        <v>152</v>
      </c>
    </row>
    <row r="186" spans="1:65" s="13" customFormat="1" ht="11.25">
      <c r="B186" s="198"/>
      <c r="C186" s="199"/>
      <c r="D186" s="191" t="s">
        <v>165</v>
      </c>
      <c r="E186" s="200" t="s">
        <v>19</v>
      </c>
      <c r="F186" s="201" t="s">
        <v>1001</v>
      </c>
      <c r="G186" s="199"/>
      <c r="H186" s="202">
        <v>4.157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165</v>
      </c>
      <c r="AU186" s="208" t="s">
        <v>80</v>
      </c>
      <c r="AV186" s="13" t="s">
        <v>80</v>
      </c>
      <c r="AW186" s="13" t="s">
        <v>33</v>
      </c>
      <c r="AX186" s="13" t="s">
        <v>71</v>
      </c>
      <c r="AY186" s="208" t="s">
        <v>152</v>
      </c>
    </row>
    <row r="187" spans="1:65" s="2" customFormat="1" ht="16.5" customHeight="1">
      <c r="A187" s="34"/>
      <c r="B187" s="35"/>
      <c r="C187" s="178" t="s">
        <v>7</v>
      </c>
      <c r="D187" s="178" t="s">
        <v>154</v>
      </c>
      <c r="E187" s="179" t="s">
        <v>336</v>
      </c>
      <c r="F187" s="180" t="s">
        <v>337</v>
      </c>
      <c r="G187" s="181" t="s">
        <v>192</v>
      </c>
      <c r="H187" s="182">
        <v>0.48599999999999999</v>
      </c>
      <c r="I187" s="183"/>
      <c r="J187" s="184">
        <f>ROUND(I187*H187,2)</f>
        <v>0</v>
      </c>
      <c r="K187" s="180" t="s">
        <v>158</v>
      </c>
      <c r="L187" s="39"/>
      <c r="M187" s="185" t="s">
        <v>19</v>
      </c>
      <c r="N187" s="186" t="s">
        <v>43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159</v>
      </c>
      <c r="AT187" s="189" t="s">
        <v>154</v>
      </c>
      <c r="AU187" s="189" t="s">
        <v>80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159</v>
      </c>
      <c r="BM187" s="189" t="s">
        <v>1002</v>
      </c>
    </row>
    <row r="188" spans="1:65" s="2" customFormat="1" ht="19.5">
      <c r="A188" s="34"/>
      <c r="B188" s="35"/>
      <c r="C188" s="36"/>
      <c r="D188" s="191" t="s">
        <v>161</v>
      </c>
      <c r="E188" s="36"/>
      <c r="F188" s="192" t="s">
        <v>339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80</v>
      </c>
    </row>
    <row r="189" spans="1:65" s="2" customFormat="1" ht="11.25">
      <c r="A189" s="34"/>
      <c r="B189" s="35"/>
      <c r="C189" s="36"/>
      <c r="D189" s="196" t="s">
        <v>163</v>
      </c>
      <c r="E189" s="36"/>
      <c r="F189" s="197" t="s">
        <v>340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80</v>
      </c>
    </row>
    <row r="190" spans="1:65" s="13" customFormat="1" ht="11.25">
      <c r="B190" s="198"/>
      <c r="C190" s="199"/>
      <c r="D190" s="191" t="s">
        <v>165</v>
      </c>
      <c r="E190" s="200" t="s">
        <v>19</v>
      </c>
      <c r="F190" s="201" t="s">
        <v>1003</v>
      </c>
      <c r="G190" s="199"/>
      <c r="H190" s="202">
        <v>0.48599999999999999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165</v>
      </c>
      <c r="AU190" s="208" t="s">
        <v>80</v>
      </c>
      <c r="AV190" s="13" t="s">
        <v>80</v>
      </c>
      <c r="AW190" s="13" t="s">
        <v>33</v>
      </c>
      <c r="AX190" s="13" t="s">
        <v>71</v>
      </c>
      <c r="AY190" s="208" t="s">
        <v>152</v>
      </c>
    </row>
    <row r="191" spans="1:65" s="2" customFormat="1" ht="16.5" customHeight="1">
      <c r="A191" s="34"/>
      <c r="B191" s="35"/>
      <c r="C191" s="209" t="s">
        <v>313</v>
      </c>
      <c r="D191" s="209" t="s">
        <v>346</v>
      </c>
      <c r="E191" s="210" t="s">
        <v>347</v>
      </c>
      <c r="F191" s="211" t="s">
        <v>348</v>
      </c>
      <c r="G191" s="212" t="s">
        <v>308</v>
      </c>
      <c r="H191" s="213">
        <v>0.84299999999999997</v>
      </c>
      <c r="I191" s="214"/>
      <c r="J191" s="215">
        <f>ROUND(I191*H191,2)</f>
        <v>0</v>
      </c>
      <c r="K191" s="211" t="s">
        <v>158</v>
      </c>
      <c r="L191" s="216"/>
      <c r="M191" s="217" t="s">
        <v>19</v>
      </c>
      <c r="N191" s="218" t="s">
        <v>43</v>
      </c>
      <c r="O191" s="64"/>
      <c r="P191" s="187">
        <f>O191*H191</f>
        <v>0</v>
      </c>
      <c r="Q191" s="187">
        <v>1</v>
      </c>
      <c r="R191" s="187">
        <f>Q191*H191</f>
        <v>0.84299999999999997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213</v>
      </c>
      <c r="AT191" s="189" t="s">
        <v>346</v>
      </c>
      <c r="AU191" s="189" t="s">
        <v>80</v>
      </c>
      <c r="AY191" s="17" t="s">
        <v>152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159</v>
      </c>
      <c r="BM191" s="189" t="s">
        <v>1004</v>
      </c>
    </row>
    <row r="192" spans="1:65" s="2" customFormat="1" ht="11.25">
      <c r="A192" s="34"/>
      <c r="B192" s="35"/>
      <c r="C192" s="36"/>
      <c r="D192" s="191" t="s">
        <v>161</v>
      </c>
      <c r="E192" s="36"/>
      <c r="F192" s="192" t="s">
        <v>348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80</v>
      </c>
    </row>
    <row r="193" spans="1:65" s="13" customFormat="1" ht="11.25">
      <c r="B193" s="198"/>
      <c r="C193" s="199"/>
      <c r="D193" s="191" t="s">
        <v>165</v>
      </c>
      <c r="E193" s="200" t="s">
        <v>19</v>
      </c>
      <c r="F193" s="201" t="s">
        <v>1005</v>
      </c>
      <c r="G193" s="199"/>
      <c r="H193" s="202">
        <v>0.84299999999999997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165</v>
      </c>
      <c r="AU193" s="208" t="s">
        <v>80</v>
      </c>
      <c r="AV193" s="13" t="s">
        <v>80</v>
      </c>
      <c r="AW193" s="13" t="s">
        <v>33</v>
      </c>
      <c r="AX193" s="13" t="s">
        <v>78</v>
      </c>
      <c r="AY193" s="208" t="s">
        <v>152</v>
      </c>
    </row>
    <row r="194" spans="1:65" s="2" customFormat="1" ht="16.5" customHeight="1">
      <c r="A194" s="34"/>
      <c r="B194" s="35"/>
      <c r="C194" s="178" t="s">
        <v>320</v>
      </c>
      <c r="D194" s="178" t="s">
        <v>154</v>
      </c>
      <c r="E194" s="179" t="s">
        <v>352</v>
      </c>
      <c r="F194" s="180" t="s">
        <v>353</v>
      </c>
      <c r="G194" s="181" t="s">
        <v>183</v>
      </c>
      <c r="H194" s="182">
        <v>18.25</v>
      </c>
      <c r="I194" s="183"/>
      <c r="J194" s="184">
        <f>ROUND(I194*H194,2)</f>
        <v>0</v>
      </c>
      <c r="K194" s="180" t="s">
        <v>158</v>
      </c>
      <c r="L194" s="39"/>
      <c r="M194" s="185" t="s">
        <v>19</v>
      </c>
      <c r="N194" s="186" t="s">
        <v>43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159</v>
      </c>
      <c r="AT194" s="189" t="s">
        <v>154</v>
      </c>
      <c r="AU194" s="189" t="s">
        <v>80</v>
      </c>
      <c r="AY194" s="17" t="s">
        <v>152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159</v>
      </c>
      <c r="BM194" s="189" t="s">
        <v>1006</v>
      </c>
    </row>
    <row r="195" spans="1:65" s="2" customFormat="1" ht="11.25">
      <c r="A195" s="34"/>
      <c r="B195" s="35"/>
      <c r="C195" s="36"/>
      <c r="D195" s="191" t="s">
        <v>161</v>
      </c>
      <c r="E195" s="36"/>
      <c r="F195" s="192" t="s">
        <v>355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161</v>
      </c>
      <c r="AU195" s="17" t="s">
        <v>80</v>
      </c>
    </row>
    <row r="196" spans="1:65" s="2" customFormat="1" ht="11.25">
      <c r="A196" s="34"/>
      <c r="B196" s="35"/>
      <c r="C196" s="36"/>
      <c r="D196" s="196" t="s">
        <v>163</v>
      </c>
      <c r="E196" s="36"/>
      <c r="F196" s="197" t="s">
        <v>356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163</v>
      </c>
      <c r="AU196" s="17" t="s">
        <v>80</v>
      </c>
    </row>
    <row r="197" spans="1:65" s="13" customFormat="1" ht="11.25">
      <c r="B197" s="198"/>
      <c r="C197" s="199"/>
      <c r="D197" s="191" t="s">
        <v>165</v>
      </c>
      <c r="E197" s="200" t="s">
        <v>19</v>
      </c>
      <c r="F197" s="201" t="s">
        <v>1007</v>
      </c>
      <c r="G197" s="199"/>
      <c r="H197" s="202">
        <v>18.25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165</v>
      </c>
      <c r="AU197" s="208" t="s">
        <v>80</v>
      </c>
      <c r="AV197" s="13" t="s">
        <v>80</v>
      </c>
      <c r="AW197" s="13" t="s">
        <v>33</v>
      </c>
      <c r="AX197" s="13" t="s">
        <v>78</v>
      </c>
      <c r="AY197" s="208" t="s">
        <v>152</v>
      </c>
    </row>
    <row r="198" spans="1:65" s="2" customFormat="1" ht="16.5" customHeight="1">
      <c r="A198" s="34"/>
      <c r="B198" s="35"/>
      <c r="C198" s="178" t="s">
        <v>335</v>
      </c>
      <c r="D198" s="178" t="s">
        <v>154</v>
      </c>
      <c r="E198" s="179" t="s">
        <v>1008</v>
      </c>
      <c r="F198" s="180" t="s">
        <v>1009</v>
      </c>
      <c r="G198" s="181" t="s">
        <v>183</v>
      </c>
      <c r="H198" s="182">
        <v>166</v>
      </c>
      <c r="I198" s="183"/>
      <c r="J198" s="184">
        <f>ROUND(I198*H198,2)</f>
        <v>0</v>
      </c>
      <c r="K198" s="180" t="s">
        <v>158</v>
      </c>
      <c r="L198" s="39"/>
      <c r="M198" s="185" t="s">
        <v>19</v>
      </c>
      <c r="N198" s="186" t="s">
        <v>43</v>
      </c>
      <c r="O198" s="64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159</v>
      </c>
      <c r="AT198" s="189" t="s">
        <v>154</v>
      </c>
      <c r="AU198" s="189" t="s">
        <v>80</v>
      </c>
      <c r="AY198" s="17" t="s">
        <v>152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159</v>
      </c>
      <c r="BM198" s="189" t="s">
        <v>1010</v>
      </c>
    </row>
    <row r="199" spans="1:65" s="2" customFormat="1" ht="11.25">
      <c r="A199" s="34"/>
      <c r="B199" s="35"/>
      <c r="C199" s="36"/>
      <c r="D199" s="191" t="s">
        <v>161</v>
      </c>
      <c r="E199" s="36"/>
      <c r="F199" s="192" t="s">
        <v>1011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161</v>
      </c>
      <c r="AU199" s="17" t="s">
        <v>80</v>
      </c>
    </row>
    <row r="200" spans="1:65" s="2" customFormat="1" ht="11.25">
      <c r="A200" s="34"/>
      <c r="B200" s="35"/>
      <c r="C200" s="36"/>
      <c r="D200" s="196" t="s">
        <v>163</v>
      </c>
      <c r="E200" s="36"/>
      <c r="F200" s="197" t="s">
        <v>1012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80</v>
      </c>
    </row>
    <row r="201" spans="1:65" s="13" customFormat="1" ht="11.25">
      <c r="B201" s="198"/>
      <c r="C201" s="199"/>
      <c r="D201" s="191" t="s">
        <v>165</v>
      </c>
      <c r="E201" s="200" t="s">
        <v>19</v>
      </c>
      <c r="F201" s="201" t="s">
        <v>1013</v>
      </c>
      <c r="G201" s="199"/>
      <c r="H201" s="202">
        <v>39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165</v>
      </c>
      <c r="AU201" s="208" t="s">
        <v>80</v>
      </c>
      <c r="AV201" s="13" t="s">
        <v>80</v>
      </c>
      <c r="AW201" s="13" t="s">
        <v>33</v>
      </c>
      <c r="AX201" s="13" t="s">
        <v>71</v>
      </c>
      <c r="AY201" s="208" t="s">
        <v>152</v>
      </c>
    </row>
    <row r="202" spans="1:65" s="13" customFormat="1" ht="11.25">
      <c r="B202" s="198"/>
      <c r="C202" s="199"/>
      <c r="D202" s="191" t="s">
        <v>165</v>
      </c>
      <c r="E202" s="200" t="s">
        <v>19</v>
      </c>
      <c r="F202" s="201" t="s">
        <v>1014</v>
      </c>
      <c r="G202" s="199"/>
      <c r="H202" s="202">
        <v>127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165</v>
      </c>
      <c r="AU202" s="208" t="s">
        <v>80</v>
      </c>
      <c r="AV202" s="13" t="s">
        <v>80</v>
      </c>
      <c r="AW202" s="13" t="s">
        <v>33</v>
      </c>
      <c r="AX202" s="13" t="s">
        <v>71</v>
      </c>
      <c r="AY202" s="208" t="s">
        <v>152</v>
      </c>
    </row>
    <row r="203" spans="1:65" s="2" customFormat="1" ht="16.5" customHeight="1">
      <c r="A203" s="34"/>
      <c r="B203" s="35"/>
      <c r="C203" s="209" t="s">
        <v>345</v>
      </c>
      <c r="D203" s="209" t="s">
        <v>346</v>
      </c>
      <c r="E203" s="210" t="s">
        <v>364</v>
      </c>
      <c r="F203" s="211" t="s">
        <v>365</v>
      </c>
      <c r="G203" s="212" t="s">
        <v>366</v>
      </c>
      <c r="H203" s="213">
        <v>3.42</v>
      </c>
      <c r="I203" s="214"/>
      <c r="J203" s="215">
        <f>ROUND(I203*H203,2)</f>
        <v>0</v>
      </c>
      <c r="K203" s="211" t="s">
        <v>158</v>
      </c>
      <c r="L203" s="216"/>
      <c r="M203" s="217" t="s">
        <v>19</v>
      </c>
      <c r="N203" s="218" t="s">
        <v>43</v>
      </c>
      <c r="O203" s="64"/>
      <c r="P203" s="187">
        <f>O203*H203</f>
        <v>0</v>
      </c>
      <c r="Q203" s="187">
        <v>1E-3</v>
      </c>
      <c r="R203" s="187">
        <f>Q203*H203</f>
        <v>3.4199999999999999E-3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213</v>
      </c>
      <c r="AT203" s="189" t="s">
        <v>346</v>
      </c>
      <c r="AU203" s="189" t="s">
        <v>80</v>
      </c>
      <c r="AY203" s="17" t="s">
        <v>152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80</v>
      </c>
      <c r="BK203" s="190">
        <f>ROUND(I203*H203,2)</f>
        <v>0</v>
      </c>
      <c r="BL203" s="17" t="s">
        <v>159</v>
      </c>
      <c r="BM203" s="189" t="s">
        <v>1015</v>
      </c>
    </row>
    <row r="204" spans="1:65" s="2" customFormat="1" ht="11.25">
      <c r="A204" s="34"/>
      <c r="B204" s="35"/>
      <c r="C204" s="36"/>
      <c r="D204" s="191" t="s">
        <v>161</v>
      </c>
      <c r="E204" s="36"/>
      <c r="F204" s="192" t="s">
        <v>365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161</v>
      </c>
      <c r="AU204" s="17" t="s">
        <v>80</v>
      </c>
    </row>
    <row r="205" spans="1:65" s="2" customFormat="1" ht="19.5">
      <c r="A205" s="34"/>
      <c r="B205" s="35"/>
      <c r="C205" s="36"/>
      <c r="D205" s="191" t="s">
        <v>368</v>
      </c>
      <c r="E205" s="36"/>
      <c r="F205" s="219" t="s">
        <v>1016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368</v>
      </c>
      <c r="AU205" s="17" t="s">
        <v>80</v>
      </c>
    </row>
    <row r="206" spans="1:65" s="13" customFormat="1" ht="11.25">
      <c r="B206" s="198"/>
      <c r="C206" s="199"/>
      <c r="D206" s="191" t="s">
        <v>165</v>
      </c>
      <c r="E206" s="200" t="s">
        <v>19</v>
      </c>
      <c r="F206" s="201" t="s">
        <v>1017</v>
      </c>
      <c r="G206" s="199"/>
      <c r="H206" s="202">
        <v>3.42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165</v>
      </c>
      <c r="AU206" s="208" t="s">
        <v>80</v>
      </c>
      <c r="AV206" s="13" t="s">
        <v>80</v>
      </c>
      <c r="AW206" s="13" t="s">
        <v>33</v>
      </c>
      <c r="AX206" s="13" t="s">
        <v>78</v>
      </c>
      <c r="AY206" s="208" t="s">
        <v>152</v>
      </c>
    </row>
    <row r="207" spans="1:65" s="2" customFormat="1" ht="16.5" customHeight="1">
      <c r="A207" s="34"/>
      <c r="B207" s="35"/>
      <c r="C207" s="178" t="s">
        <v>351</v>
      </c>
      <c r="D207" s="178" t="s">
        <v>154</v>
      </c>
      <c r="E207" s="179" t="s">
        <v>796</v>
      </c>
      <c r="F207" s="180" t="s">
        <v>797</v>
      </c>
      <c r="G207" s="181" t="s">
        <v>183</v>
      </c>
      <c r="H207" s="182">
        <v>54.6</v>
      </c>
      <c r="I207" s="183"/>
      <c r="J207" s="184">
        <f>ROUND(I207*H207,2)</f>
        <v>0</v>
      </c>
      <c r="K207" s="180" t="s">
        <v>158</v>
      </c>
      <c r="L207" s="39"/>
      <c r="M207" s="185" t="s">
        <v>19</v>
      </c>
      <c r="N207" s="186" t="s">
        <v>43</v>
      </c>
      <c r="O207" s="64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159</v>
      </c>
      <c r="AT207" s="189" t="s">
        <v>154</v>
      </c>
      <c r="AU207" s="189" t="s">
        <v>80</v>
      </c>
      <c r="AY207" s="17" t="s">
        <v>152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159</v>
      </c>
      <c r="BM207" s="189" t="s">
        <v>1018</v>
      </c>
    </row>
    <row r="208" spans="1:65" s="2" customFormat="1" ht="11.25">
      <c r="A208" s="34"/>
      <c r="B208" s="35"/>
      <c r="C208" s="36"/>
      <c r="D208" s="191" t="s">
        <v>161</v>
      </c>
      <c r="E208" s="36"/>
      <c r="F208" s="192" t="s">
        <v>799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80</v>
      </c>
    </row>
    <row r="209" spans="1:65" s="2" customFormat="1" ht="11.25">
      <c r="A209" s="34"/>
      <c r="B209" s="35"/>
      <c r="C209" s="36"/>
      <c r="D209" s="196" t="s">
        <v>163</v>
      </c>
      <c r="E209" s="36"/>
      <c r="F209" s="197" t="s">
        <v>800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163</v>
      </c>
      <c r="AU209" s="17" t="s">
        <v>80</v>
      </c>
    </row>
    <row r="210" spans="1:65" s="13" customFormat="1" ht="11.25">
      <c r="B210" s="198"/>
      <c r="C210" s="199"/>
      <c r="D210" s="191" t="s">
        <v>165</v>
      </c>
      <c r="E210" s="200" t="s">
        <v>19</v>
      </c>
      <c r="F210" s="201" t="s">
        <v>1019</v>
      </c>
      <c r="G210" s="199"/>
      <c r="H210" s="202">
        <v>54.6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165</v>
      </c>
      <c r="AU210" s="208" t="s">
        <v>80</v>
      </c>
      <c r="AV210" s="13" t="s">
        <v>80</v>
      </c>
      <c r="AW210" s="13" t="s">
        <v>33</v>
      </c>
      <c r="AX210" s="13" t="s">
        <v>78</v>
      </c>
      <c r="AY210" s="208" t="s">
        <v>152</v>
      </c>
    </row>
    <row r="211" spans="1:65" s="2" customFormat="1" ht="16.5" customHeight="1">
      <c r="A211" s="34"/>
      <c r="B211" s="35"/>
      <c r="C211" s="178" t="s">
        <v>357</v>
      </c>
      <c r="D211" s="178" t="s">
        <v>154</v>
      </c>
      <c r="E211" s="179" t="s">
        <v>1020</v>
      </c>
      <c r="F211" s="180" t="s">
        <v>1021</v>
      </c>
      <c r="G211" s="181" t="s">
        <v>183</v>
      </c>
      <c r="H211" s="182">
        <v>91.7</v>
      </c>
      <c r="I211" s="183"/>
      <c r="J211" s="184">
        <f>ROUND(I211*H211,2)</f>
        <v>0</v>
      </c>
      <c r="K211" s="180" t="s">
        <v>158</v>
      </c>
      <c r="L211" s="39"/>
      <c r="M211" s="185" t="s">
        <v>19</v>
      </c>
      <c r="N211" s="186" t="s">
        <v>43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159</v>
      </c>
      <c r="AT211" s="189" t="s">
        <v>154</v>
      </c>
      <c r="AU211" s="189" t="s">
        <v>80</v>
      </c>
      <c r="AY211" s="17" t="s">
        <v>152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80</v>
      </c>
      <c r="BK211" s="190">
        <f>ROUND(I211*H211,2)</f>
        <v>0</v>
      </c>
      <c r="BL211" s="17" t="s">
        <v>159</v>
      </c>
      <c r="BM211" s="189" t="s">
        <v>1022</v>
      </c>
    </row>
    <row r="212" spans="1:65" s="2" customFormat="1" ht="19.5">
      <c r="A212" s="34"/>
      <c r="B212" s="35"/>
      <c r="C212" s="36"/>
      <c r="D212" s="191" t="s">
        <v>161</v>
      </c>
      <c r="E212" s="36"/>
      <c r="F212" s="192" t="s">
        <v>1023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80</v>
      </c>
    </row>
    <row r="213" spans="1:65" s="2" customFormat="1" ht="11.25">
      <c r="A213" s="34"/>
      <c r="B213" s="35"/>
      <c r="C213" s="36"/>
      <c r="D213" s="196" t="s">
        <v>163</v>
      </c>
      <c r="E213" s="36"/>
      <c r="F213" s="197" t="s">
        <v>1024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163</v>
      </c>
      <c r="AU213" s="17" t="s">
        <v>80</v>
      </c>
    </row>
    <row r="214" spans="1:65" s="13" customFormat="1" ht="11.25">
      <c r="B214" s="198"/>
      <c r="C214" s="199"/>
      <c r="D214" s="191" t="s">
        <v>165</v>
      </c>
      <c r="E214" s="200" t="s">
        <v>19</v>
      </c>
      <c r="F214" s="201" t="s">
        <v>1013</v>
      </c>
      <c r="G214" s="199"/>
      <c r="H214" s="202">
        <v>39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165</v>
      </c>
      <c r="AU214" s="208" t="s">
        <v>80</v>
      </c>
      <c r="AV214" s="13" t="s">
        <v>80</v>
      </c>
      <c r="AW214" s="13" t="s">
        <v>33</v>
      </c>
      <c r="AX214" s="13" t="s">
        <v>71</v>
      </c>
      <c r="AY214" s="208" t="s">
        <v>152</v>
      </c>
    </row>
    <row r="215" spans="1:65" s="13" customFormat="1" ht="11.25">
      <c r="B215" s="198"/>
      <c r="C215" s="199"/>
      <c r="D215" s="191" t="s">
        <v>165</v>
      </c>
      <c r="E215" s="200" t="s">
        <v>19</v>
      </c>
      <c r="F215" s="201" t="s">
        <v>1025</v>
      </c>
      <c r="G215" s="199"/>
      <c r="H215" s="202">
        <v>52.7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165</v>
      </c>
      <c r="AU215" s="208" t="s">
        <v>80</v>
      </c>
      <c r="AV215" s="13" t="s">
        <v>80</v>
      </c>
      <c r="AW215" s="13" t="s">
        <v>33</v>
      </c>
      <c r="AX215" s="13" t="s">
        <v>71</v>
      </c>
      <c r="AY215" s="208" t="s">
        <v>152</v>
      </c>
    </row>
    <row r="216" spans="1:65" s="2" customFormat="1" ht="16.5" customHeight="1">
      <c r="A216" s="34"/>
      <c r="B216" s="35"/>
      <c r="C216" s="178" t="s">
        <v>363</v>
      </c>
      <c r="D216" s="178" t="s">
        <v>154</v>
      </c>
      <c r="E216" s="179" t="s">
        <v>1026</v>
      </c>
      <c r="F216" s="180" t="s">
        <v>1027</v>
      </c>
      <c r="G216" s="181" t="s">
        <v>183</v>
      </c>
      <c r="H216" s="182">
        <v>127</v>
      </c>
      <c r="I216" s="183"/>
      <c r="J216" s="184">
        <f>ROUND(I216*H216,2)</f>
        <v>0</v>
      </c>
      <c r="K216" s="180" t="s">
        <v>158</v>
      </c>
      <c r="L216" s="39"/>
      <c r="M216" s="185" t="s">
        <v>19</v>
      </c>
      <c r="N216" s="186" t="s">
        <v>43</v>
      </c>
      <c r="O216" s="64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159</v>
      </c>
      <c r="AT216" s="189" t="s">
        <v>154</v>
      </c>
      <c r="AU216" s="189" t="s">
        <v>80</v>
      </c>
      <c r="AY216" s="17" t="s">
        <v>152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159</v>
      </c>
      <c r="BM216" s="189" t="s">
        <v>1028</v>
      </c>
    </row>
    <row r="217" spans="1:65" s="2" customFormat="1" ht="19.5">
      <c r="A217" s="34"/>
      <c r="B217" s="35"/>
      <c r="C217" s="36"/>
      <c r="D217" s="191" t="s">
        <v>161</v>
      </c>
      <c r="E217" s="36"/>
      <c r="F217" s="192" t="s">
        <v>1029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161</v>
      </c>
      <c r="AU217" s="17" t="s">
        <v>80</v>
      </c>
    </row>
    <row r="218" spans="1:65" s="2" customFormat="1" ht="11.25">
      <c r="A218" s="34"/>
      <c r="B218" s="35"/>
      <c r="C218" s="36"/>
      <c r="D218" s="196" t="s">
        <v>163</v>
      </c>
      <c r="E218" s="36"/>
      <c r="F218" s="197" t="s">
        <v>1030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163</v>
      </c>
      <c r="AU218" s="17" t="s">
        <v>80</v>
      </c>
    </row>
    <row r="219" spans="1:65" s="13" customFormat="1" ht="11.25">
      <c r="B219" s="198"/>
      <c r="C219" s="199"/>
      <c r="D219" s="191" t="s">
        <v>165</v>
      </c>
      <c r="E219" s="200" t="s">
        <v>19</v>
      </c>
      <c r="F219" s="201" t="s">
        <v>1031</v>
      </c>
      <c r="G219" s="199"/>
      <c r="H219" s="202">
        <v>127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165</v>
      </c>
      <c r="AU219" s="208" t="s">
        <v>80</v>
      </c>
      <c r="AV219" s="13" t="s">
        <v>80</v>
      </c>
      <c r="AW219" s="13" t="s">
        <v>33</v>
      </c>
      <c r="AX219" s="13" t="s">
        <v>78</v>
      </c>
      <c r="AY219" s="208" t="s">
        <v>152</v>
      </c>
    </row>
    <row r="220" spans="1:65" s="2" customFormat="1" ht="16.5" customHeight="1">
      <c r="A220" s="34"/>
      <c r="B220" s="35"/>
      <c r="C220" s="178" t="s">
        <v>372</v>
      </c>
      <c r="D220" s="178" t="s">
        <v>154</v>
      </c>
      <c r="E220" s="179" t="s">
        <v>1032</v>
      </c>
      <c r="F220" s="180" t="s">
        <v>1033</v>
      </c>
      <c r="G220" s="181" t="s">
        <v>183</v>
      </c>
      <c r="H220" s="182">
        <v>39</v>
      </c>
      <c r="I220" s="183"/>
      <c r="J220" s="184">
        <f>ROUND(I220*H220,2)</f>
        <v>0</v>
      </c>
      <c r="K220" s="180" t="s">
        <v>158</v>
      </c>
      <c r="L220" s="39"/>
      <c r="M220" s="185" t="s">
        <v>19</v>
      </c>
      <c r="N220" s="186" t="s">
        <v>43</v>
      </c>
      <c r="O220" s="64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159</v>
      </c>
      <c r="AT220" s="189" t="s">
        <v>154</v>
      </c>
      <c r="AU220" s="189" t="s">
        <v>80</v>
      </c>
      <c r="AY220" s="17" t="s">
        <v>152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80</v>
      </c>
      <c r="BK220" s="190">
        <f>ROUND(I220*H220,2)</f>
        <v>0</v>
      </c>
      <c r="BL220" s="17" t="s">
        <v>159</v>
      </c>
      <c r="BM220" s="189" t="s">
        <v>1034</v>
      </c>
    </row>
    <row r="221" spans="1:65" s="2" customFormat="1" ht="11.25">
      <c r="A221" s="34"/>
      <c r="B221" s="35"/>
      <c r="C221" s="36"/>
      <c r="D221" s="191" t="s">
        <v>161</v>
      </c>
      <c r="E221" s="36"/>
      <c r="F221" s="192" t="s">
        <v>1035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161</v>
      </c>
      <c r="AU221" s="17" t="s">
        <v>80</v>
      </c>
    </row>
    <row r="222" spans="1:65" s="2" customFormat="1" ht="11.25">
      <c r="A222" s="34"/>
      <c r="B222" s="35"/>
      <c r="C222" s="36"/>
      <c r="D222" s="196" t="s">
        <v>163</v>
      </c>
      <c r="E222" s="36"/>
      <c r="F222" s="197" t="s">
        <v>1036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163</v>
      </c>
      <c r="AU222" s="17" t="s">
        <v>80</v>
      </c>
    </row>
    <row r="223" spans="1:65" s="13" customFormat="1" ht="11.25">
      <c r="B223" s="198"/>
      <c r="C223" s="199"/>
      <c r="D223" s="191" t="s">
        <v>165</v>
      </c>
      <c r="E223" s="200" t="s">
        <v>19</v>
      </c>
      <c r="F223" s="201" t="s">
        <v>1013</v>
      </c>
      <c r="G223" s="199"/>
      <c r="H223" s="202">
        <v>39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165</v>
      </c>
      <c r="AU223" s="208" t="s">
        <v>80</v>
      </c>
      <c r="AV223" s="13" t="s">
        <v>80</v>
      </c>
      <c r="AW223" s="13" t="s">
        <v>33</v>
      </c>
      <c r="AX223" s="13" t="s">
        <v>78</v>
      </c>
      <c r="AY223" s="208" t="s">
        <v>152</v>
      </c>
    </row>
    <row r="224" spans="1:65" s="2" customFormat="1" ht="21.75" customHeight="1">
      <c r="A224" s="34"/>
      <c r="B224" s="35"/>
      <c r="C224" s="178" t="s">
        <v>379</v>
      </c>
      <c r="D224" s="178" t="s">
        <v>154</v>
      </c>
      <c r="E224" s="179" t="s">
        <v>1037</v>
      </c>
      <c r="F224" s="180" t="s">
        <v>1038</v>
      </c>
      <c r="G224" s="181" t="s">
        <v>183</v>
      </c>
      <c r="H224" s="182">
        <v>127</v>
      </c>
      <c r="I224" s="183"/>
      <c r="J224" s="184">
        <f>ROUND(I224*H224,2)</f>
        <v>0</v>
      </c>
      <c r="K224" s="180" t="s">
        <v>158</v>
      </c>
      <c r="L224" s="39"/>
      <c r="M224" s="185" t="s">
        <v>19</v>
      </c>
      <c r="N224" s="186" t="s">
        <v>43</v>
      </c>
      <c r="O224" s="64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159</v>
      </c>
      <c r="AT224" s="189" t="s">
        <v>154</v>
      </c>
      <c r="AU224" s="189" t="s">
        <v>80</v>
      </c>
      <c r="AY224" s="17" t="s">
        <v>152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80</v>
      </c>
      <c r="BK224" s="190">
        <f>ROUND(I224*H224,2)</f>
        <v>0</v>
      </c>
      <c r="BL224" s="17" t="s">
        <v>159</v>
      </c>
      <c r="BM224" s="189" t="s">
        <v>1039</v>
      </c>
    </row>
    <row r="225" spans="1:65" s="2" customFormat="1" ht="11.25">
      <c r="A225" s="34"/>
      <c r="B225" s="35"/>
      <c r="C225" s="36"/>
      <c r="D225" s="191" t="s">
        <v>161</v>
      </c>
      <c r="E225" s="36"/>
      <c r="F225" s="192" t="s">
        <v>1040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80</v>
      </c>
    </row>
    <row r="226" spans="1:65" s="2" customFormat="1" ht="11.25">
      <c r="A226" s="34"/>
      <c r="B226" s="35"/>
      <c r="C226" s="36"/>
      <c r="D226" s="196" t="s">
        <v>163</v>
      </c>
      <c r="E226" s="36"/>
      <c r="F226" s="197" t="s">
        <v>1041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163</v>
      </c>
      <c r="AU226" s="17" t="s">
        <v>80</v>
      </c>
    </row>
    <row r="227" spans="1:65" s="13" customFormat="1" ht="11.25">
      <c r="B227" s="198"/>
      <c r="C227" s="199"/>
      <c r="D227" s="191" t="s">
        <v>165</v>
      </c>
      <c r="E227" s="200" t="s">
        <v>19</v>
      </c>
      <c r="F227" s="201" t="s">
        <v>1014</v>
      </c>
      <c r="G227" s="199"/>
      <c r="H227" s="202">
        <v>127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165</v>
      </c>
      <c r="AU227" s="208" t="s">
        <v>80</v>
      </c>
      <c r="AV227" s="13" t="s">
        <v>80</v>
      </c>
      <c r="AW227" s="13" t="s">
        <v>33</v>
      </c>
      <c r="AX227" s="13" t="s">
        <v>78</v>
      </c>
      <c r="AY227" s="208" t="s">
        <v>152</v>
      </c>
    </row>
    <row r="228" spans="1:65" s="12" customFormat="1" ht="22.9" customHeight="1">
      <c r="B228" s="162"/>
      <c r="C228" s="163"/>
      <c r="D228" s="164" t="s">
        <v>70</v>
      </c>
      <c r="E228" s="176" t="s">
        <v>80</v>
      </c>
      <c r="F228" s="176" t="s">
        <v>371</v>
      </c>
      <c r="G228" s="163"/>
      <c r="H228" s="163"/>
      <c r="I228" s="166"/>
      <c r="J228" s="177">
        <f>BK228</f>
        <v>0</v>
      </c>
      <c r="K228" s="163"/>
      <c r="L228" s="168"/>
      <c r="M228" s="169"/>
      <c r="N228" s="170"/>
      <c r="O228" s="170"/>
      <c r="P228" s="171">
        <f>SUM(P229:P260)</f>
        <v>0</v>
      </c>
      <c r="Q228" s="170"/>
      <c r="R228" s="171">
        <f>SUM(R229:R260)</f>
        <v>36.481655160000003</v>
      </c>
      <c r="S228" s="170"/>
      <c r="T228" s="172">
        <f>SUM(T229:T260)</f>
        <v>0</v>
      </c>
      <c r="AR228" s="173" t="s">
        <v>78</v>
      </c>
      <c r="AT228" s="174" t="s">
        <v>70</v>
      </c>
      <c r="AU228" s="174" t="s">
        <v>78</v>
      </c>
      <c r="AY228" s="173" t="s">
        <v>152</v>
      </c>
      <c r="BK228" s="175">
        <f>SUM(BK229:BK260)</f>
        <v>0</v>
      </c>
    </row>
    <row r="229" spans="1:65" s="2" customFormat="1" ht="16.5" customHeight="1">
      <c r="A229" s="34"/>
      <c r="B229" s="35"/>
      <c r="C229" s="178" t="s">
        <v>386</v>
      </c>
      <c r="D229" s="178" t="s">
        <v>154</v>
      </c>
      <c r="E229" s="179" t="s">
        <v>1042</v>
      </c>
      <c r="F229" s="180" t="s">
        <v>1043</v>
      </c>
      <c r="G229" s="181" t="s">
        <v>192</v>
      </c>
      <c r="H229" s="182">
        <v>6.3140000000000001</v>
      </c>
      <c r="I229" s="183"/>
      <c r="J229" s="184">
        <f>ROUND(I229*H229,2)</f>
        <v>0</v>
      </c>
      <c r="K229" s="180" t="s">
        <v>158</v>
      </c>
      <c r="L229" s="39"/>
      <c r="M229" s="185" t="s">
        <v>19</v>
      </c>
      <c r="N229" s="186" t="s">
        <v>43</v>
      </c>
      <c r="O229" s="64"/>
      <c r="P229" s="187">
        <f>O229*H229</f>
        <v>0</v>
      </c>
      <c r="Q229" s="187">
        <v>2.45329</v>
      </c>
      <c r="R229" s="187">
        <f>Q229*H229</f>
        <v>15.49007306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159</v>
      </c>
      <c r="AT229" s="189" t="s">
        <v>154</v>
      </c>
      <c r="AU229" s="189" t="s">
        <v>80</v>
      </c>
      <c r="AY229" s="17" t="s">
        <v>152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80</v>
      </c>
      <c r="BK229" s="190">
        <f>ROUND(I229*H229,2)</f>
        <v>0</v>
      </c>
      <c r="BL229" s="17" t="s">
        <v>159</v>
      </c>
      <c r="BM229" s="189" t="s">
        <v>1044</v>
      </c>
    </row>
    <row r="230" spans="1:65" s="2" customFormat="1" ht="11.25">
      <c r="A230" s="34"/>
      <c r="B230" s="35"/>
      <c r="C230" s="36"/>
      <c r="D230" s="191" t="s">
        <v>161</v>
      </c>
      <c r="E230" s="36"/>
      <c r="F230" s="192" t="s">
        <v>1045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161</v>
      </c>
      <c r="AU230" s="17" t="s">
        <v>80</v>
      </c>
    </row>
    <row r="231" spans="1:65" s="2" customFormat="1" ht="11.25">
      <c r="A231" s="34"/>
      <c r="B231" s="35"/>
      <c r="C231" s="36"/>
      <c r="D231" s="196" t="s">
        <v>163</v>
      </c>
      <c r="E231" s="36"/>
      <c r="F231" s="197" t="s">
        <v>1046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163</v>
      </c>
      <c r="AU231" s="17" t="s">
        <v>80</v>
      </c>
    </row>
    <row r="232" spans="1:65" s="13" customFormat="1" ht="11.25">
      <c r="B232" s="198"/>
      <c r="C232" s="199"/>
      <c r="D232" s="191" t="s">
        <v>165</v>
      </c>
      <c r="E232" s="200" t="s">
        <v>19</v>
      </c>
      <c r="F232" s="201" t="s">
        <v>1047</v>
      </c>
      <c r="G232" s="199"/>
      <c r="H232" s="202">
        <v>6.3140000000000001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165</v>
      </c>
      <c r="AU232" s="208" t="s">
        <v>80</v>
      </c>
      <c r="AV232" s="13" t="s">
        <v>80</v>
      </c>
      <c r="AW232" s="13" t="s">
        <v>33</v>
      </c>
      <c r="AX232" s="13" t="s">
        <v>78</v>
      </c>
      <c r="AY232" s="208" t="s">
        <v>152</v>
      </c>
    </row>
    <row r="233" spans="1:65" s="2" customFormat="1" ht="16.5" customHeight="1">
      <c r="A233" s="34"/>
      <c r="B233" s="35"/>
      <c r="C233" s="178" t="s">
        <v>392</v>
      </c>
      <c r="D233" s="178" t="s">
        <v>154</v>
      </c>
      <c r="E233" s="179" t="s">
        <v>380</v>
      </c>
      <c r="F233" s="180" t="s">
        <v>381</v>
      </c>
      <c r="G233" s="181" t="s">
        <v>183</v>
      </c>
      <c r="H233" s="182">
        <v>6.18</v>
      </c>
      <c r="I233" s="183"/>
      <c r="J233" s="184">
        <f>ROUND(I233*H233,2)</f>
        <v>0</v>
      </c>
      <c r="K233" s="180" t="s">
        <v>158</v>
      </c>
      <c r="L233" s="39"/>
      <c r="M233" s="185" t="s">
        <v>19</v>
      </c>
      <c r="N233" s="186" t="s">
        <v>43</v>
      </c>
      <c r="O233" s="64"/>
      <c r="P233" s="187">
        <f>O233*H233</f>
        <v>0</v>
      </c>
      <c r="Q233" s="187">
        <v>2.47E-3</v>
      </c>
      <c r="R233" s="187">
        <f>Q233*H233</f>
        <v>1.52646E-2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159</v>
      </c>
      <c r="AT233" s="189" t="s">
        <v>154</v>
      </c>
      <c r="AU233" s="189" t="s">
        <v>80</v>
      </c>
      <c r="AY233" s="17" t="s">
        <v>152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80</v>
      </c>
      <c r="BK233" s="190">
        <f>ROUND(I233*H233,2)</f>
        <v>0</v>
      </c>
      <c r="BL233" s="17" t="s">
        <v>159</v>
      </c>
      <c r="BM233" s="189" t="s">
        <v>1048</v>
      </c>
    </row>
    <row r="234" spans="1:65" s="2" customFormat="1" ht="11.25">
      <c r="A234" s="34"/>
      <c r="B234" s="35"/>
      <c r="C234" s="36"/>
      <c r="D234" s="191" t="s">
        <v>161</v>
      </c>
      <c r="E234" s="36"/>
      <c r="F234" s="192" t="s">
        <v>383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161</v>
      </c>
      <c r="AU234" s="17" t="s">
        <v>80</v>
      </c>
    </row>
    <row r="235" spans="1:65" s="2" customFormat="1" ht="11.25">
      <c r="A235" s="34"/>
      <c r="B235" s="35"/>
      <c r="C235" s="36"/>
      <c r="D235" s="196" t="s">
        <v>163</v>
      </c>
      <c r="E235" s="36"/>
      <c r="F235" s="197" t="s">
        <v>384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80</v>
      </c>
    </row>
    <row r="236" spans="1:65" s="13" customFormat="1" ht="11.25">
      <c r="B236" s="198"/>
      <c r="C236" s="199"/>
      <c r="D236" s="191" t="s">
        <v>165</v>
      </c>
      <c r="E236" s="200" t="s">
        <v>19</v>
      </c>
      <c r="F236" s="201" t="s">
        <v>1049</v>
      </c>
      <c r="G236" s="199"/>
      <c r="H236" s="202">
        <v>6.18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165</v>
      </c>
      <c r="AU236" s="208" t="s">
        <v>80</v>
      </c>
      <c r="AV236" s="13" t="s">
        <v>80</v>
      </c>
      <c r="AW236" s="13" t="s">
        <v>33</v>
      </c>
      <c r="AX236" s="13" t="s">
        <v>78</v>
      </c>
      <c r="AY236" s="208" t="s">
        <v>152</v>
      </c>
    </row>
    <row r="237" spans="1:65" s="2" customFormat="1" ht="16.5" customHeight="1">
      <c r="A237" s="34"/>
      <c r="B237" s="35"/>
      <c r="C237" s="178" t="s">
        <v>400</v>
      </c>
      <c r="D237" s="178" t="s">
        <v>154</v>
      </c>
      <c r="E237" s="179" t="s">
        <v>387</v>
      </c>
      <c r="F237" s="180" t="s">
        <v>388</v>
      </c>
      <c r="G237" s="181" t="s">
        <v>183</v>
      </c>
      <c r="H237" s="182">
        <v>6.18</v>
      </c>
      <c r="I237" s="183"/>
      <c r="J237" s="184">
        <f>ROUND(I237*H237,2)</f>
        <v>0</v>
      </c>
      <c r="K237" s="180" t="s">
        <v>158</v>
      </c>
      <c r="L237" s="39"/>
      <c r="M237" s="185" t="s">
        <v>19</v>
      </c>
      <c r="N237" s="186" t="s">
        <v>43</v>
      </c>
      <c r="O237" s="64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159</v>
      </c>
      <c r="AT237" s="189" t="s">
        <v>154</v>
      </c>
      <c r="AU237" s="189" t="s">
        <v>80</v>
      </c>
      <c r="AY237" s="17" t="s">
        <v>152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80</v>
      </c>
      <c r="BK237" s="190">
        <f>ROUND(I237*H237,2)</f>
        <v>0</v>
      </c>
      <c r="BL237" s="17" t="s">
        <v>159</v>
      </c>
      <c r="BM237" s="189" t="s">
        <v>1050</v>
      </c>
    </row>
    <row r="238" spans="1:65" s="2" customFormat="1" ht="11.25">
      <c r="A238" s="34"/>
      <c r="B238" s="35"/>
      <c r="C238" s="36"/>
      <c r="D238" s="191" t="s">
        <v>161</v>
      </c>
      <c r="E238" s="36"/>
      <c r="F238" s="192" t="s">
        <v>390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161</v>
      </c>
      <c r="AU238" s="17" t="s">
        <v>80</v>
      </c>
    </row>
    <row r="239" spans="1:65" s="2" customFormat="1" ht="11.25">
      <c r="A239" s="34"/>
      <c r="B239" s="35"/>
      <c r="C239" s="36"/>
      <c r="D239" s="196" t="s">
        <v>163</v>
      </c>
      <c r="E239" s="36"/>
      <c r="F239" s="197" t="s">
        <v>391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163</v>
      </c>
      <c r="AU239" s="17" t="s">
        <v>80</v>
      </c>
    </row>
    <row r="240" spans="1:65" s="2" customFormat="1" ht="16.5" customHeight="1">
      <c r="A240" s="34"/>
      <c r="B240" s="35"/>
      <c r="C240" s="178" t="s">
        <v>408</v>
      </c>
      <c r="D240" s="178" t="s">
        <v>154</v>
      </c>
      <c r="E240" s="179" t="s">
        <v>393</v>
      </c>
      <c r="F240" s="180" t="s">
        <v>394</v>
      </c>
      <c r="G240" s="181" t="s">
        <v>192</v>
      </c>
      <c r="H240" s="182">
        <v>8.218</v>
      </c>
      <c r="I240" s="183"/>
      <c r="J240" s="184">
        <f>ROUND(I240*H240,2)</f>
        <v>0</v>
      </c>
      <c r="K240" s="180" t="s">
        <v>158</v>
      </c>
      <c r="L240" s="39"/>
      <c r="M240" s="185" t="s">
        <v>19</v>
      </c>
      <c r="N240" s="186" t="s">
        <v>43</v>
      </c>
      <c r="O240" s="64"/>
      <c r="P240" s="187">
        <f>O240*H240</f>
        <v>0</v>
      </c>
      <c r="Q240" s="187">
        <v>2.45329</v>
      </c>
      <c r="R240" s="187">
        <f>Q240*H240</f>
        <v>20.161137220000001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159</v>
      </c>
      <c r="AT240" s="189" t="s">
        <v>154</v>
      </c>
      <c r="AU240" s="189" t="s">
        <v>80</v>
      </c>
      <c r="AY240" s="17" t="s">
        <v>152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80</v>
      </c>
      <c r="BK240" s="190">
        <f>ROUND(I240*H240,2)</f>
        <v>0</v>
      </c>
      <c r="BL240" s="17" t="s">
        <v>159</v>
      </c>
      <c r="BM240" s="189" t="s">
        <v>1051</v>
      </c>
    </row>
    <row r="241" spans="1:65" s="2" customFormat="1" ht="11.25">
      <c r="A241" s="34"/>
      <c r="B241" s="35"/>
      <c r="C241" s="36"/>
      <c r="D241" s="191" t="s">
        <v>161</v>
      </c>
      <c r="E241" s="36"/>
      <c r="F241" s="192" t="s">
        <v>396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161</v>
      </c>
      <c r="AU241" s="17" t="s">
        <v>80</v>
      </c>
    </row>
    <row r="242" spans="1:65" s="2" customFormat="1" ht="11.25">
      <c r="A242" s="34"/>
      <c r="B242" s="35"/>
      <c r="C242" s="36"/>
      <c r="D242" s="196" t="s">
        <v>163</v>
      </c>
      <c r="E242" s="36"/>
      <c r="F242" s="197" t="s">
        <v>397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163</v>
      </c>
      <c r="AU242" s="17" t="s">
        <v>80</v>
      </c>
    </row>
    <row r="243" spans="1:65" s="13" customFormat="1" ht="11.25">
      <c r="B243" s="198"/>
      <c r="C243" s="199"/>
      <c r="D243" s="191" t="s">
        <v>165</v>
      </c>
      <c r="E243" s="200" t="s">
        <v>19</v>
      </c>
      <c r="F243" s="201" t="s">
        <v>1052</v>
      </c>
      <c r="G243" s="199"/>
      <c r="H243" s="202">
        <v>1.0149999999999999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165</v>
      </c>
      <c r="AU243" s="208" t="s">
        <v>80</v>
      </c>
      <c r="AV243" s="13" t="s">
        <v>80</v>
      </c>
      <c r="AW243" s="13" t="s">
        <v>33</v>
      </c>
      <c r="AX243" s="13" t="s">
        <v>71</v>
      </c>
      <c r="AY243" s="208" t="s">
        <v>152</v>
      </c>
    </row>
    <row r="244" spans="1:65" s="13" customFormat="1" ht="11.25">
      <c r="B244" s="198"/>
      <c r="C244" s="199"/>
      <c r="D244" s="191" t="s">
        <v>165</v>
      </c>
      <c r="E244" s="200" t="s">
        <v>19</v>
      </c>
      <c r="F244" s="201" t="s">
        <v>1053</v>
      </c>
      <c r="G244" s="199"/>
      <c r="H244" s="202">
        <v>2.9430000000000001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165</v>
      </c>
      <c r="AU244" s="208" t="s">
        <v>80</v>
      </c>
      <c r="AV244" s="13" t="s">
        <v>80</v>
      </c>
      <c r="AW244" s="13" t="s">
        <v>33</v>
      </c>
      <c r="AX244" s="13" t="s">
        <v>71</v>
      </c>
      <c r="AY244" s="208" t="s">
        <v>152</v>
      </c>
    </row>
    <row r="245" spans="1:65" s="13" customFormat="1" ht="11.25">
      <c r="B245" s="198"/>
      <c r="C245" s="199"/>
      <c r="D245" s="191" t="s">
        <v>165</v>
      </c>
      <c r="E245" s="200" t="s">
        <v>19</v>
      </c>
      <c r="F245" s="201" t="s">
        <v>1054</v>
      </c>
      <c r="G245" s="199"/>
      <c r="H245" s="202">
        <v>4.26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165</v>
      </c>
      <c r="AU245" s="208" t="s">
        <v>80</v>
      </c>
      <c r="AV245" s="13" t="s">
        <v>80</v>
      </c>
      <c r="AW245" s="13" t="s">
        <v>33</v>
      </c>
      <c r="AX245" s="13" t="s">
        <v>71</v>
      </c>
      <c r="AY245" s="208" t="s">
        <v>152</v>
      </c>
    </row>
    <row r="246" spans="1:65" s="2" customFormat="1" ht="16.5" customHeight="1">
      <c r="A246" s="34"/>
      <c r="B246" s="35"/>
      <c r="C246" s="178" t="s">
        <v>414</v>
      </c>
      <c r="D246" s="178" t="s">
        <v>154</v>
      </c>
      <c r="E246" s="179" t="s">
        <v>401</v>
      </c>
      <c r="F246" s="180" t="s">
        <v>402</v>
      </c>
      <c r="G246" s="181" t="s">
        <v>183</v>
      </c>
      <c r="H246" s="182">
        <v>47.027999999999999</v>
      </c>
      <c r="I246" s="183"/>
      <c r="J246" s="184">
        <f>ROUND(I246*H246,2)</f>
        <v>0</v>
      </c>
      <c r="K246" s="180" t="s">
        <v>158</v>
      </c>
      <c r="L246" s="39"/>
      <c r="M246" s="185" t="s">
        <v>19</v>
      </c>
      <c r="N246" s="186" t="s">
        <v>43</v>
      </c>
      <c r="O246" s="64"/>
      <c r="P246" s="187">
        <f>O246*H246</f>
        <v>0</v>
      </c>
      <c r="Q246" s="187">
        <v>2.6900000000000001E-3</v>
      </c>
      <c r="R246" s="187">
        <f>Q246*H246</f>
        <v>0.12650532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159</v>
      </c>
      <c r="AT246" s="189" t="s">
        <v>154</v>
      </c>
      <c r="AU246" s="189" t="s">
        <v>80</v>
      </c>
      <c r="AY246" s="17" t="s">
        <v>152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80</v>
      </c>
      <c r="BK246" s="190">
        <f>ROUND(I246*H246,2)</f>
        <v>0</v>
      </c>
      <c r="BL246" s="17" t="s">
        <v>159</v>
      </c>
      <c r="BM246" s="189" t="s">
        <v>1055</v>
      </c>
    </row>
    <row r="247" spans="1:65" s="2" customFormat="1" ht="11.25">
      <c r="A247" s="34"/>
      <c r="B247" s="35"/>
      <c r="C247" s="36"/>
      <c r="D247" s="191" t="s">
        <v>161</v>
      </c>
      <c r="E247" s="36"/>
      <c r="F247" s="192" t="s">
        <v>404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161</v>
      </c>
      <c r="AU247" s="17" t="s">
        <v>80</v>
      </c>
    </row>
    <row r="248" spans="1:65" s="2" customFormat="1" ht="11.25">
      <c r="A248" s="34"/>
      <c r="B248" s="35"/>
      <c r="C248" s="36"/>
      <c r="D248" s="196" t="s">
        <v>163</v>
      </c>
      <c r="E248" s="36"/>
      <c r="F248" s="197" t="s">
        <v>405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163</v>
      </c>
      <c r="AU248" s="17" t="s">
        <v>80</v>
      </c>
    </row>
    <row r="249" spans="1:65" s="13" customFormat="1" ht="11.25">
      <c r="B249" s="198"/>
      <c r="C249" s="199"/>
      <c r="D249" s="191" t="s">
        <v>165</v>
      </c>
      <c r="E249" s="200" t="s">
        <v>19</v>
      </c>
      <c r="F249" s="201" t="s">
        <v>1056</v>
      </c>
      <c r="G249" s="199"/>
      <c r="H249" s="202">
        <v>7.4880000000000004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165</v>
      </c>
      <c r="AU249" s="208" t="s">
        <v>80</v>
      </c>
      <c r="AV249" s="13" t="s">
        <v>80</v>
      </c>
      <c r="AW249" s="13" t="s">
        <v>33</v>
      </c>
      <c r="AX249" s="13" t="s">
        <v>71</v>
      </c>
      <c r="AY249" s="208" t="s">
        <v>152</v>
      </c>
    </row>
    <row r="250" spans="1:65" s="13" customFormat="1" ht="11.25">
      <c r="B250" s="198"/>
      <c r="C250" s="199"/>
      <c r="D250" s="191" t="s">
        <v>165</v>
      </c>
      <c r="E250" s="200" t="s">
        <v>19</v>
      </c>
      <c r="F250" s="201" t="s">
        <v>1057</v>
      </c>
      <c r="G250" s="199"/>
      <c r="H250" s="202">
        <v>20.82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165</v>
      </c>
      <c r="AU250" s="208" t="s">
        <v>80</v>
      </c>
      <c r="AV250" s="13" t="s">
        <v>80</v>
      </c>
      <c r="AW250" s="13" t="s">
        <v>33</v>
      </c>
      <c r="AX250" s="13" t="s">
        <v>71</v>
      </c>
      <c r="AY250" s="208" t="s">
        <v>152</v>
      </c>
    </row>
    <row r="251" spans="1:65" s="13" customFormat="1" ht="11.25">
      <c r="B251" s="198"/>
      <c r="C251" s="199"/>
      <c r="D251" s="191" t="s">
        <v>165</v>
      </c>
      <c r="E251" s="200" t="s">
        <v>19</v>
      </c>
      <c r="F251" s="201" t="s">
        <v>1058</v>
      </c>
      <c r="G251" s="199"/>
      <c r="H251" s="202">
        <v>18.72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165</v>
      </c>
      <c r="AU251" s="208" t="s">
        <v>80</v>
      </c>
      <c r="AV251" s="13" t="s">
        <v>80</v>
      </c>
      <c r="AW251" s="13" t="s">
        <v>33</v>
      </c>
      <c r="AX251" s="13" t="s">
        <v>71</v>
      </c>
      <c r="AY251" s="208" t="s">
        <v>152</v>
      </c>
    </row>
    <row r="252" spans="1:65" s="2" customFormat="1" ht="16.5" customHeight="1">
      <c r="A252" s="34"/>
      <c r="B252" s="35"/>
      <c r="C252" s="178" t="s">
        <v>423</v>
      </c>
      <c r="D252" s="178" t="s">
        <v>154</v>
      </c>
      <c r="E252" s="179" t="s">
        <v>409</v>
      </c>
      <c r="F252" s="180" t="s">
        <v>410</v>
      </c>
      <c r="G252" s="181" t="s">
        <v>183</v>
      </c>
      <c r="H252" s="182">
        <v>28.308</v>
      </c>
      <c r="I252" s="183"/>
      <c r="J252" s="184">
        <f>ROUND(I252*H252,2)</f>
        <v>0</v>
      </c>
      <c r="K252" s="180" t="s">
        <v>158</v>
      </c>
      <c r="L252" s="39"/>
      <c r="M252" s="185" t="s">
        <v>19</v>
      </c>
      <c r="N252" s="186" t="s">
        <v>43</v>
      </c>
      <c r="O252" s="64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159</v>
      </c>
      <c r="AT252" s="189" t="s">
        <v>154</v>
      </c>
      <c r="AU252" s="189" t="s">
        <v>80</v>
      </c>
      <c r="AY252" s="17" t="s">
        <v>152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80</v>
      </c>
      <c r="BK252" s="190">
        <f>ROUND(I252*H252,2)</f>
        <v>0</v>
      </c>
      <c r="BL252" s="17" t="s">
        <v>159</v>
      </c>
      <c r="BM252" s="189" t="s">
        <v>1059</v>
      </c>
    </row>
    <row r="253" spans="1:65" s="2" customFormat="1" ht="11.25">
      <c r="A253" s="34"/>
      <c r="B253" s="35"/>
      <c r="C253" s="36"/>
      <c r="D253" s="191" t="s">
        <v>161</v>
      </c>
      <c r="E253" s="36"/>
      <c r="F253" s="192" t="s">
        <v>412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161</v>
      </c>
      <c r="AU253" s="17" t="s">
        <v>80</v>
      </c>
    </row>
    <row r="254" spans="1:65" s="2" customFormat="1" ht="11.25">
      <c r="A254" s="34"/>
      <c r="B254" s="35"/>
      <c r="C254" s="36"/>
      <c r="D254" s="196" t="s">
        <v>163</v>
      </c>
      <c r="E254" s="36"/>
      <c r="F254" s="197" t="s">
        <v>413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163</v>
      </c>
      <c r="AU254" s="17" t="s">
        <v>80</v>
      </c>
    </row>
    <row r="255" spans="1:65" s="2" customFormat="1" ht="16.5" customHeight="1">
      <c r="A255" s="34"/>
      <c r="B255" s="35"/>
      <c r="C255" s="178" t="s">
        <v>431</v>
      </c>
      <c r="D255" s="178" t="s">
        <v>154</v>
      </c>
      <c r="E255" s="179" t="s">
        <v>415</v>
      </c>
      <c r="F255" s="180" t="s">
        <v>416</v>
      </c>
      <c r="G255" s="181" t="s">
        <v>308</v>
      </c>
      <c r="H255" s="182">
        <v>0.64800000000000002</v>
      </c>
      <c r="I255" s="183"/>
      <c r="J255" s="184">
        <f>ROUND(I255*H255,2)</f>
        <v>0</v>
      </c>
      <c r="K255" s="180" t="s">
        <v>158</v>
      </c>
      <c r="L255" s="39"/>
      <c r="M255" s="185" t="s">
        <v>19</v>
      </c>
      <c r="N255" s="186" t="s">
        <v>43</v>
      </c>
      <c r="O255" s="64"/>
      <c r="P255" s="187">
        <f>O255*H255</f>
        <v>0</v>
      </c>
      <c r="Q255" s="187">
        <v>1.06277</v>
      </c>
      <c r="R255" s="187">
        <f>Q255*H255</f>
        <v>0.68867496000000006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159</v>
      </c>
      <c r="AT255" s="189" t="s">
        <v>154</v>
      </c>
      <c r="AU255" s="189" t="s">
        <v>80</v>
      </c>
      <c r="AY255" s="17" t="s">
        <v>152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80</v>
      </c>
      <c r="BK255" s="190">
        <f>ROUND(I255*H255,2)</f>
        <v>0</v>
      </c>
      <c r="BL255" s="17" t="s">
        <v>159</v>
      </c>
      <c r="BM255" s="189" t="s">
        <v>1060</v>
      </c>
    </row>
    <row r="256" spans="1:65" s="2" customFormat="1" ht="11.25">
      <c r="A256" s="34"/>
      <c r="B256" s="35"/>
      <c r="C256" s="36"/>
      <c r="D256" s="191" t="s">
        <v>161</v>
      </c>
      <c r="E256" s="36"/>
      <c r="F256" s="192" t="s">
        <v>418</v>
      </c>
      <c r="G256" s="36"/>
      <c r="H256" s="36"/>
      <c r="I256" s="193"/>
      <c r="J256" s="36"/>
      <c r="K256" s="36"/>
      <c r="L256" s="39"/>
      <c r="M256" s="194"/>
      <c r="N256" s="195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161</v>
      </c>
      <c r="AU256" s="17" t="s">
        <v>80</v>
      </c>
    </row>
    <row r="257" spans="1:65" s="2" customFormat="1" ht="11.25">
      <c r="A257" s="34"/>
      <c r="B257" s="35"/>
      <c r="C257" s="36"/>
      <c r="D257" s="196" t="s">
        <v>163</v>
      </c>
      <c r="E257" s="36"/>
      <c r="F257" s="197" t="s">
        <v>419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163</v>
      </c>
      <c r="AU257" s="17" t="s">
        <v>80</v>
      </c>
    </row>
    <row r="258" spans="1:65" s="13" customFormat="1" ht="11.25">
      <c r="B258" s="198"/>
      <c r="C258" s="199"/>
      <c r="D258" s="191" t="s">
        <v>165</v>
      </c>
      <c r="E258" s="200" t="s">
        <v>19</v>
      </c>
      <c r="F258" s="201" t="s">
        <v>1061</v>
      </c>
      <c r="G258" s="199"/>
      <c r="H258" s="202">
        <v>9.5000000000000001E-2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165</v>
      </c>
      <c r="AU258" s="208" t="s">
        <v>80</v>
      </c>
      <c r="AV258" s="13" t="s">
        <v>80</v>
      </c>
      <c r="AW258" s="13" t="s">
        <v>33</v>
      </c>
      <c r="AX258" s="13" t="s">
        <v>71</v>
      </c>
      <c r="AY258" s="208" t="s">
        <v>152</v>
      </c>
    </row>
    <row r="259" spans="1:65" s="13" customFormat="1" ht="11.25">
      <c r="B259" s="198"/>
      <c r="C259" s="199"/>
      <c r="D259" s="191" t="s">
        <v>165</v>
      </c>
      <c r="E259" s="200" t="s">
        <v>19</v>
      </c>
      <c r="F259" s="201" t="s">
        <v>1062</v>
      </c>
      <c r="G259" s="199"/>
      <c r="H259" s="202">
        <v>0.26900000000000002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165</v>
      </c>
      <c r="AU259" s="208" t="s">
        <v>80</v>
      </c>
      <c r="AV259" s="13" t="s">
        <v>80</v>
      </c>
      <c r="AW259" s="13" t="s">
        <v>33</v>
      </c>
      <c r="AX259" s="13" t="s">
        <v>71</v>
      </c>
      <c r="AY259" s="208" t="s">
        <v>152</v>
      </c>
    </row>
    <row r="260" spans="1:65" s="13" customFormat="1" ht="11.25">
      <c r="B260" s="198"/>
      <c r="C260" s="199"/>
      <c r="D260" s="191" t="s">
        <v>165</v>
      </c>
      <c r="E260" s="200" t="s">
        <v>19</v>
      </c>
      <c r="F260" s="201" t="s">
        <v>1063</v>
      </c>
      <c r="G260" s="199"/>
      <c r="H260" s="202">
        <v>0.28399999999999997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165</v>
      </c>
      <c r="AU260" s="208" t="s">
        <v>80</v>
      </c>
      <c r="AV260" s="13" t="s">
        <v>80</v>
      </c>
      <c r="AW260" s="13" t="s">
        <v>33</v>
      </c>
      <c r="AX260" s="13" t="s">
        <v>71</v>
      </c>
      <c r="AY260" s="208" t="s">
        <v>152</v>
      </c>
    </row>
    <row r="261" spans="1:65" s="12" customFormat="1" ht="22.9" customHeight="1">
      <c r="B261" s="162"/>
      <c r="C261" s="163"/>
      <c r="D261" s="164" t="s">
        <v>70</v>
      </c>
      <c r="E261" s="176" t="s">
        <v>159</v>
      </c>
      <c r="F261" s="176" t="s">
        <v>422</v>
      </c>
      <c r="G261" s="163"/>
      <c r="H261" s="163"/>
      <c r="I261" s="166"/>
      <c r="J261" s="177">
        <f>BK261</f>
        <v>0</v>
      </c>
      <c r="K261" s="163"/>
      <c r="L261" s="168"/>
      <c r="M261" s="169"/>
      <c r="N261" s="170"/>
      <c r="O261" s="170"/>
      <c r="P261" s="171">
        <f>SUM(P262:P297)</f>
        <v>0</v>
      </c>
      <c r="Q261" s="170"/>
      <c r="R261" s="171">
        <f>SUM(R262:R297)</f>
        <v>135.54425485000002</v>
      </c>
      <c r="S261" s="170"/>
      <c r="T261" s="172">
        <f>SUM(T262:T297)</f>
        <v>0</v>
      </c>
      <c r="AR261" s="173" t="s">
        <v>78</v>
      </c>
      <c r="AT261" s="174" t="s">
        <v>70</v>
      </c>
      <c r="AU261" s="174" t="s">
        <v>78</v>
      </c>
      <c r="AY261" s="173" t="s">
        <v>152</v>
      </c>
      <c r="BK261" s="175">
        <f>SUM(BK262:BK297)</f>
        <v>0</v>
      </c>
    </row>
    <row r="262" spans="1:65" s="2" customFormat="1" ht="16.5" customHeight="1">
      <c r="A262" s="34"/>
      <c r="B262" s="35"/>
      <c r="C262" s="178" t="s">
        <v>439</v>
      </c>
      <c r="D262" s="178" t="s">
        <v>154</v>
      </c>
      <c r="E262" s="179" t="s">
        <v>1064</v>
      </c>
      <c r="F262" s="180" t="s">
        <v>1065</v>
      </c>
      <c r="G262" s="181" t="s">
        <v>183</v>
      </c>
      <c r="H262" s="182">
        <v>1.83</v>
      </c>
      <c r="I262" s="183"/>
      <c r="J262" s="184">
        <f>ROUND(I262*H262,2)</f>
        <v>0</v>
      </c>
      <c r="K262" s="180" t="s">
        <v>158</v>
      </c>
      <c r="L262" s="39"/>
      <c r="M262" s="185" t="s">
        <v>19</v>
      </c>
      <c r="N262" s="186" t="s">
        <v>43</v>
      </c>
      <c r="O262" s="64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159</v>
      </c>
      <c r="AT262" s="189" t="s">
        <v>154</v>
      </c>
      <c r="AU262" s="189" t="s">
        <v>80</v>
      </c>
      <c r="AY262" s="17" t="s">
        <v>152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80</v>
      </c>
      <c r="BK262" s="190">
        <f>ROUND(I262*H262,2)</f>
        <v>0</v>
      </c>
      <c r="BL262" s="17" t="s">
        <v>159</v>
      </c>
      <c r="BM262" s="189" t="s">
        <v>1066</v>
      </c>
    </row>
    <row r="263" spans="1:65" s="2" customFormat="1" ht="11.25">
      <c r="A263" s="34"/>
      <c r="B263" s="35"/>
      <c r="C263" s="36"/>
      <c r="D263" s="191" t="s">
        <v>161</v>
      </c>
      <c r="E263" s="36"/>
      <c r="F263" s="192" t="s">
        <v>1067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161</v>
      </c>
      <c r="AU263" s="17" t="s">
        <v>80</v>
      </c>
    </row>
    <row r="264" spans="1:65" s="2" customFormat="1" ht="11.25">
      <c r="A264" s="34"/>
      <c r="B264" s="35"/>
      <c r="C264" s="36"/>
      <c r="D264" s="196" t="s">
        <v>163</v>
      </c>
      <c r="E264" s="36"/>
      <c r="F264" s="197" t="s">
        <v>1068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163</v>
      </c>
      <c r="AU264" s="17" t="s">
        <v>80</v>
      </c>
    </row>
    <row r="265" spans="1:65" s="13" customFormat="1" ht="11.25">
      <c r="B265" s="198"/>
      <c r="C265" s="199"/>
      <c r="D265" s="191" t="s">
        <v>165</v>
      </c>
      <c r="E265" s="200" t="s">
        <v>19</v>
      </c>
      <c r="F265" s="201" t="s">
        <v>1069</v>
      </c>
      <c r="G265" s="199"/>
      <c r="H265" s="202">
        <v>1.83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165</v>
      </c>
      <c r="AU265" s="208" t="s">
        <v>80</v>
      </c>
      <c r="AV265" s="13" t="s">
        <v>80</v>
      </c>
      <c r="AW265" s="13" t="s">
        <v>33</v>
      </c>
      <c r="AX265" s="13" t="s">
        <v>78</v>
      </c>
      <c r="AY265" s="208" t="s">
        <v>152</v>
      </c>
    </row>
    <row r="266" spans="1:65" s="2" customFormat="1" ht="16.5" customHeight="1">
      <c r="A266" s="34"/>
      <c r="B266" s="35"/>
      <c r="C266" s="178" t="s">
        <v>447</v>
      </c>
      <c r="D266" s="178" t="s">
        <v>154</v>
      </c>
      <c r="E266" s="179" t="s">
        <v>424</v>
      </c>
      <c r="F266" s="180" t="s">
        <v>425</v>
      </c>
      <c r="G266" s="181" t="s">
        <v>192</v>
      </c>
      <c r="H266" s="182">
        <v>8.1000000000000003E-2</v>
      </c>
      <c r="I266" s="183"/>
      <c r="J266" s="184">
        <f>ROUND(I266*H266,2)</f>
        <v>0</v>
      </c>
      <c r="K266" s="180" t="s">
        <v>158</v>
      </c>
      <c r="L266" s="39"/>
      <c r="M266" s="185" t="s">
        <v>19</v>
      </c>
      <c r="N266" s="186" t="s">
        <v>43</v>
      </c>
      <c r="O266" s="64"/>
      <c r="P266" s="187">
        <f>O266*H266</f>
        <v>0</v>
      </c>
      <c r="Q266" s="187">
        <v>1.8907700000000001</v>
      </c>
      <c r="R266" s="187">
        <f>Q266*H266</f>
        <v>0.15315237000000001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159</v>
      </c>
      <c r="AT266" s="189" t="s">
        <v>154</v>
      </c>
      <c r="AU266" s="189" t="s">
        <v>80</v>
      </c>
      <c r="AY266" s="17" t="s">
        <v>152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80</v>
      </c>
      <c r="BK266" s="190">
        <f>ROUND(I266*H266,2)</f>
        <v>0</v>
      </c>
      <c r="BL266" s="17" t="s">
        <v>159</v>
      </c>
      <c r="BM266" s="189" t="s">
        <v>1070</v>
      </c>
    </row>
    <row r="267" spans="1:65" s="2" customFormat="1" ht="11.25">
      <c r="A267" s="34"/>
      <c r="B267" s="35"/>
      <c r="C267" s="36"/>
      <c r="D267" s="191" t="s">
        <v>161</v>
      </c>
      <c r="E267" s="36"/>
      <c r="F267" s="192" t="s">
        <v>427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161</v>
      </c>
      <c r="AU267" s="17" t="s">
        <v>80</v>
      </c>
    </row>
    <row r="268" spans="1:65" s="2" customFormat="1" ht="11.25">
      <c r="A268" s="34"/>
      <c r="B268" s="35"/>
      <c r="C268" s="36"/>
      <c r="D268" s="196" t="s">
        <v>163</v>
      </c>
      <c r="E268" s="36"/>
      <c r="F268" s="197" t="s">
        <v>428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163</v>
      </c>
      <c r="AU268" s="17" t="s">
        <v>80</v>
      </c>
    </row>
    <row r="269" spans="1:65" s="13" customFormat="1" ht="11.25">
      <c r="B269" s="198"/>
      <c r="C269" s="199"/>
      <c r="D269" s="191" t="s">
        <v>165</v>
      </c>
      <c r="E269" s="200" t="s">
        <v>19</v>
      </c>
      <c r="F269" s="201" t="s">
        <v>1071</v>
      </c>
      <c r="G269" s="199"/>
      <c r="H269" s="202">
        <v>8.1000000000000003E-2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165</v>
      </c>
      <c r="AU269" s="208" t="s">
        <v>80</v>
      </c>
      <c r="AV269" s="13" t="s">
        <v>80</v>
      </c>
      <c r="AW269" s="13" t="s">
        <v>33</v>
      </c>
      <c r="AX269" s="13" t="s">
        <v>71</v>
      </c>
      <c r="AY269" s="208" t="s">
        <v>152</v>
      </c>
    </row>
    <row r="270" spans="1:65" s="2" customFormat="1" ht="16.5" customHeight="1">
      <c r="A270" s="34"/>
      <c r="B270" s="35"/>
      <c r="C270" s="178" t="s">
        <v>456</v>
      </c>
      <c r="D270" s="178" t="s">
        <v>154</v>
      </c>
      <c r="E270" s="179" t="s">
        <v>1072</v>
      </c>
      <c r="F270" s="180" t="s">
        <v>1073</v>
      </c>
      <c r="G270" s="181" t="s">
        <v>192</v>
      </c>
      <c r="H270" s="182">
        <v>2.3180000000000001</v>
      </c>
      <c r="I270" s="183"/>
      <c r="J270" s="184">
        <f>ROUND(I270*H270,2)</f>
        <v>0</v>
      </c>
      <c r="K270" s="180" t="s">
        <v>158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2.4289999999999998</v>
      </c>
      <c r="R270" s="187">
        <f>Q270*H270</f>
        <v>5.6304219999999994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159</v>
      </c>
      <c r="AT270" s="189" t="s">
        <v>154</v>
      </c>
      <c r="AU270" s="189" t="s">
        <v>80</v>
      </c>
      <c r="AY270" s="17" t="s">
        <v>152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80</v>
      </c>
      <c r="BK270" s="190">
        <f>ROUND(I270*H270,2)</f>
        <v>0</v>
      </c>
      <c r="BL270" s="17" t="s">
        <v>159</v>
      </c>
      <c r="BM270" s="189" t="s">
        <v>1074</v>
      </c>
    </row>
    <row r="271" spans="1:65" s="2" customFormat="1" ht="19.5">
      <c r="A271" s="34"/>
      <c r="B271" s="35"/>
      <c r="C271" s="36"/>
      <c r="D271" s="191" t="s">
        <v>161</v>
      </c>
      <c r="E271" s="36"/>
      <c r="F271" s="192" t="s">
        <v>1075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161</v>
      </c>
      <c r="AU271" s="17" t="s">
        <v>80</v>
      </c>
    </row>
    <row r="272" spans="1:65" s="2" customFormat="1" ht="11.25">
      <c r="A272" s="34"/>
      <c r="B272" s="35"/>
      <c r="C272" s="36"/>
      <c r="D272" s="196" t="s">
        <v>163</v>
      </c>
      <c r="E272" s="36"/>
      <c r="F272" s="197" t="s">
        <v>1076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163</v>
      </c>
      <c r="AU272" s="17" t="s">
        <v>80</v>
      </c>
    </row>
    <row r="273" spans="1:65" s="13" customFormat="1" ht="11.25">
      <c r="B273" s="198"/>
      <c r="C273" s="199"/>
      <c r="D273" s="191" t="s">
        <v>165</v>
      </c>
      <c r="E273" s="200" t="s">
        <v>19</v>
      </c>
      <c r="F273" s="201" t="s">
        <v>1077</v>
      </c>
      <c r="G273" s="199"/>
      <c r="H273" s="202">
        <v>1.081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165</v>
      </c>
      <c r="AU273" s="208" t="s">
        <v>80</v>
      </c>
      <c r="AV273" s="13" t="s">
        <v>80</v>
      </c>
      <c r="AW273" s="13" t="s">
        <v>33</v>
      </c>
      <c r="AX273" s="13" t="s">
        <v>71</v>
      </c>
      <c r="AY273" s="208" t="s">
        <v>152</v>
      </c>
    </row>
    <row r="274" spans="1:65" s="13" customFormat="1" ht="11.25">
      <c r="B274" s="198"/>
      <c r="C274" s="199"/>
      <c r="D274" s="191" t="s">
        <v>165</v>
      </c>
      <c r="E274" s="200" t="s">
        <v>19</v>
      </c>
      <c r="F274" s="201" t="s">
        <v>1078</v>
      </c>
      <c r="G274" s="199"/>
      <c r="H274" s="202">
        <v>0.26500000000000001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165</v>
      </c>
      <c r="AU274" s="208" t="s">
        <v>80</v>
      </c>
      <c r="AV274" s="13" t="s">
        <v>80</v>
      </c>
      <c r="AW274" s="13" t="s">
        <v>33</v>
      </c>
      <c r="AX274" s="13" t="s">
        <v>71</v>
      </c>
      <c r="AY274" s="208" t="s">
        <v>152</v>
      </c>
    </row>
    <row r="275" spans="1:65" s="13" customFormat="1" ht="11.25">
      <c r="B275" s="198"/>
      <c r="C275" s="199"/>
      <c r="D275" s="191" t="s">
        <v>165</v>
      </c>
      <c r="E275" s="200" t="s">
        <v>19</v>
      </c>
      <c r="F275" s="201" t="s">
        <v>1079</v>
      </c>
      <c r="G275" s="199"/>
      <c r="H275" s="202">
        <v>0.26500000000000001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165</v>
      </c>
      <c r="AU275" s="208" t="s">
        <v>80</v>
      </c>
      <c r="AV275" s="13" t="s">
        <v>80</v>
      </c>
      <c r="AW275" s="13" t="s">
        <v>33</v>
      </c>
      <c r="AX275" s="13" t="s">
        <v>71</v>
      </c>
      <c r="AY275" s="208" t="s">
        <v>152</v>
      </c>
    </row>
    <row r="276" spans="1:65" s="13" customFormat="1" ht="11.25">
      <c r="B276" s="198"/>
      <c r="C276" s="199"/>
      <c r="D276" s="191" t="s">
        <v>165</v>
      </c>
      <c r="E276" s="200" t="s">
        <v>19</v>
      </c>
      <c r="F276" s="201" t="s">
        <v>1080</v>
      </c>
      <c r="G276" s="199"/>
      <c r="H276" s="202">
        <v>0.70699999999999996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165</v>
      </c>
      <c r="AU276" s="208" t="s">
        <v>80</v>
      </c>
      <c r="AV276" s="13" t="s">
        <v>80</v>
      </c>
      <c r="AW276" s="13" t="s">
        <v>33</v>
      </c>
      <c r="AX276" s="13" t="s">
        <v>71</v>
      </c>
      <c r="AY276" s="208" t="s">
        <v>152</v>
      </c>
    </row>
    <row r="277" spans="1:65" s="2" customFormat="1" ht="16.5" customHeight="1">
      <c r="A277" s="34"/>
      <c r="B277" s="35"/>
      <c r="C277" s="178" t="s">
        <v>463</v>
      </c>
      <c r="D277" s="178" t="s">
        <v>154</v>
      </c>
      <c r="E277" s="179" t="s">
        <v>440</v>
      </c>
      <c r="F277" s="180" t="s">
        <v>441</v>
      </c>
      <c r="G277" s="181" t="s">
        <v>183</v>
      </c>
      <c r="H277" s="182">
        <v>5.0640000000000001</v>
      </c>
      <c r="I277" s="183"/>
      <c r="J277" s="184">
        <f>ROUND(I277*H277,2)</f>
        <v>0</v>
      </c>
      <c r="K277" s="180" t="s">
        <v>158</v>
      </c>
      <c r="L277" s="39"/>
      <c r="M277" s="185" t="s">
        <v>19</v>
      </c>
      <c r="N277" s="186" t="s">
        <v>43</v>
      </c>
      <c r="O277" s="64"/>
      <c r="P277" s="187">
        <f>O277*H277</f>
        <v>0</v>
      </c>
      <c r="Q277" s="187">
        <v>6.3200000000000001E-3</v>
      </c>
      <c r="R277" s="187">
        <f>Q277*H277</f>
        <v>3.2004480000000002E-2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159</v>
      </c>
      <c r="AT277" s="189" t="s">
        <v>154</v>
      </c>
      <c r="AU277" s="189" t="s">
        <v>80</v>
      </c>
      <c r="AY277" s="17" t="s">
        <v>152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80</v>
      </c>
      <c r="BK277" s="190">
        <f>ROUND(I277*H277,2)</f>
        <v>0</v>
      </c>
      <c r="BL277" s="17" t="s">
        <v>159</v>
      </c>
      <c r="BM277" s="189" t="s">
        <v>1081</v>
      </c>
    </row>
    <row r="278" spans="1:65" s="2" customFormat="1" ht="11.25">
      <c r="A278" s="34"/>
      <c r="B278" s="35"/>
      <c r="C278" s="36"/>
      <c r="D278" s="191" t="s">
        <v>161</v>
      </c>
      <c r="E278" s="36"/>
      <c r="F278" s="192" t="s">
        <v>443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161</v>
      </c>
      <c r="AU278" s="17" t="s">
        <v>80</v>
      </c>
    </row>
    <row r="279" spans="1:65" s="2" customFormat="1" ht="11.25">
      <c r="A279" s="34"/>
      <c r="B279" s="35"/>
      <c r="C279" s="36"/>
      <c r="D279" s="196" t="s">
        <v>163</v>
      </c>
      <c r="E279" s="36"/>
      <c r="F279" s="197" t="s">
        <v>444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163</v>
      </c>
      <c r="AU279" s="17" t="s">
        <v>80</v>
      </c>
    </row>
    <row r="280" spans="1:65" s="13" customFormat="1" ht="11.25">
      <c r="B280" s="198"/>
      <c r="C280" s="199"/>
      <c r="D280" s="191" t="s">
        <v>165</v>
      </c>
      <c r="E280" s="200" t="s">
        <v>19</v>
      </c>
      <c r="F280" s="201" t="s">
        <v>1082</v>
      </c>
      <c r="G280" s="199"/>
      <c r="H280" s="202">
        <v>0.70699999999999996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165</v>
      </c>
      <c r="AU280" s="208" t="s">
        <v>80</v>
      </c>
      <c r="AV280" s="13" t="s">
        <v>80</v>
      </c>
      <c r="AW280" s="13" t="s">
        <v>33</v>
      </c>
      <c r="AX280" s="13" t="s">
        <v>71</v>
      </c>
      <c r="AY280" s="208" t="s">
        <v>152</v>
      </c>
    </row>
    <row r="281" spans="1:65" s="13" customFormat="1" ht="11.25">
      <c r="B281" s="198"/>
      <c r="C281" s="199"/>
      <c r="D281" s="191" t="s">
        <v>165</v>
      </c>
      <c r="E281" s="200" t="s">
        <v>19</v>
      </c>
      <c r="F281" s="201" t="s">
        <v>1083</v>
      </c>
      <c r="G281" s="199"/>
      <c r="H281" s="202">
        <v>0.70699999999999996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165</v>
      </c>
      <c r="AU281" s="208" t="s">
        <v>80</v>
      </c>
      <c r="AV281" s="13" t="s">
        <v>80</v>
      </c>
      <c r="AW281" s="13" t="s">
        <v>33</v>
      </c>
      <c r="AX281" s="13" t="s">
        <v>71</v>
      </c>
      <c r="AY281" s="208" t="s">
        <v>152</v>
      </c>
    </row>
    <row r="282" spans="1:65" s="13" customFormat="1" ht="11.25">
      <c r="B282" s="198"/>
      <c r="C282" s="199"/>
      <c r="D282" s="191" t="s">
        <v>165</v>
      </c>
      <c r="E282" s="200" t="s">
        <v>19</v>
      </c>
      <c r="F282" s="201" t="s">
        <v>1084</v>
      </c>
      <c r="G282" s="199"/>
      <c r="H282" s="202">
        <v>1.35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165</v>
      </c>
      <c r="AU282" s="208" t="s">
        <v>80</v>
      </c>
      <c r="AV282" s="13" t="s">
        <v>80</v>
      </c>
      <c r="AW282" s="13" t="s">
        <v>33</v>
      </c>
      <c r="AX282" s="13" t="s">
        <v>71</v>
      </c>
      <c r="AY282" s="208" t="s">
        <v>152</v>
      </c>
    </row>
    <row r="283" spans="1:65" s="13" customFormat="1" ht="11.25">
      <c r="B283" s="198"/>
      <c r="C283" s="199"/>
      <c r="D283" s="191" t="s">
        <v>165</v>
      </c>
      <c r="E283" s="200" t="s">
        <v>19</v>
      </c>
      <c r="F283" s="201" t="s">
        <v>1085</v>
      </c>
      <c r="G283" s="199"/>
      <c r="H283" s="202">
        <v>2.2999999999999998</v>
      </c>
      <c r="I283" s="203"/>
      <c r="J283" s="199"/>
      <c r="K283" s="199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165</v>
      </c>
      <c r="AU283" s="208" t="s">
        <v>80</v>
      </c>
      <c r="AV283" s="13" t="s">
        <v>80</v>
      </c>
      <c r="AW283" s="13" t="s">
        <v>33</v>
      </c>
      <c r="AX283" s="13" t="s">
        <v>71</v>
      </c>
      <c r="AY283" s="208" t="s">
        <v>152</v>
      </c>
    </row>
    <row r="284" spans="1:65" s="2" customFormat="1" ht="16.5" customHeight="1">
      <c r="A284" s="34"/>
      <c r="B284" s="35"/>
      <c r="C284" s="178" t="s">
        <v>471</v>
      </c>
      <c r="D284" s="178" t="s">
        <v>154</v>
      </c>
      <c r="E284" s="179" t="s">
        <v>1086</v>
      </c>
      <c r="F284" s="180" t="s">
        <v>1087</v>
      </c>
      <c r="G284" s="181" t="s">
        <v>157</v>
      </c>
      <c r="H284" s="182">
        <v>6</v>
      </c>
      <c r="I284" s="183"/>
      <c r="J284" s="184">
        <f>ROUND(I284*H284,2)</f>
        <v>0</v>
      </c>
      <c r="K284" s="180" t="s">
        <v>158</v>
      </c>
      <c r="L284" s="39"/>
      <c r="M284" s="185" t="s">
        <v>19</v>
      </c>
      <c r="N284" s="186" t="s">
        <v>43</v>
      </c>
      <c r="O284" s="64"/>
      <c r="P284" s="187">
        <f>O284*H284</f>
        <v>0</v>
      </c>
      <c r="Q284" s="187">
        <v>5.7829999999999999E-2</v>
      </c>
      <c r="R284" s="187">
        <f>Q284*H284</f>
        <v>0.34698000000000001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159</v>
      </c>
      <c r="AT284" s="189" t="s">
        <v>154</v>
      </c>
      <c r="AU284" s="189" t="s">
        <v>80</v>
      </c>
      <c r="AY284" s="17" t="s">
        <v>152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80</v>
      </c>
      <c r="BK284" s="190">
        <f>ROUND(I284*H284,2)</f>
        <v>0</v>
      </c>
      <c r="BL284" s="17" t="s">
        <v>159</v>
      </c>
      <c r="BM284" s="189" t="s">
        <v>1088</v>
      </c>
    </row>
    <row r="285" spans="1:65" s="2" customFormat="1" ht="19.5">
      <c r="A285" s="34"/>
      <c r="B285" s="35"/>
      <c r="C285" s="36"/>
      <c r="D285" s="191" t="s">
        <v>161</v>
      </c>
      <c r="E285" s="36"/>
      <c r="F285" s="192" t="s">
        <v>1089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161</v>
      </c>
      <c r="AU285" s="17" t="s">
        <v>80</v>
      </c>
    </row>
    <row r="286" spans="1:65" s="2" customFormat="1" ht="11.25">
      <c r="A286" s="34"/>
      <c r="B286" s="35"/>
      <c r="C286" s="36"/>
      <c r="D286" s="196" t="s">
        <v>163</v>
      </c>
      <c r="E286" s="36"/>
      <c r="F286" s="197" t="s">
        <v>1090</v>
      </c>
      <c r="G286" s="36"/>
      <c r="H286" s="36"/>
      <c r="I286" s="193"/>
      <c r="J286" s="36"/>
      <c r="K286" s="36"/>
      <c r="L286" s="39"/>
      <c r="M286" s="194"/>
      <c r="N286" s="19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163</v>
      </c>
      <c r="AU286" s="17" t="s">
        <v>80</v>
      </c>
    </row>
    <row r="287" spans="1:65" s="13" customFormat="1" ht="11.25">
      <c r="B287" s="198"/>
      <c r="C287" s="199"/>
      <c r="D287" s="191" t="s">
        <v>165</v>
      </c>
      <c r="E287" s="200" t="s">
        <v>19</v>
      </c>
      <c r="F287" s="201" t="s">
        <v>1091</v>
      </c>
      <c r="G287" s="199"/>
      <c r="H287" s="202">
        <v>6</v>
      </c>
      <c r="I287" s="203"/>
      <c r="J287" s="199"/>
      <c r="K287" s="199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165</v>
      </c>
      <c r="AU287" s="208" t="s">
        <v>80</v>
      </c>
      <c r="AV287" s="13" t="s">
        <v>80</v>
      </c>
      <c r="AW287" s="13" t="s">
        <v>33</v>
      </c>
      <c r="AX287" s="13" t="s">
        <v>78</v>
      </c>
      <c r="AY287" s="208" t="s">
        <v>152</v>
      </c>
    </row>
    <row r="288" spans="1:65" s="2" customFormat="1" ht="16.5" customHeight="1">
      <c r="A288" s="34"/>
      <c r="B288" s="35"/>
      <c r="C288" s="178" t="s">
        <v>480</v>
      </c>
      <c r="D288" s="178" t="s">
        <v>154</v>
      </c>
      <c r="E288" s="179" t="s">
        <v>1092</v>
      </c>
      <c r="F288" s="180" t="s">
        <v>1093</v>
      </c>
      <c r="G288" s="181" t="s">
        <v>192</v>
      </c>
      <c r="H288" s="182">
        <v>61.2</v>
      </c>
      <c r="I288" s="183"/>
      <c r="J288" s="184">
        <f>ROUND(I288*H288,2)</f>
        <v>0</v>
      </c>
      <c r="K288" s="180" t="s">
        <v>158</v>
      </c>
      <c r="L288" s="39"/>
      <c r="M288" s="185" t="s">
        <v>19</v>
      </c>
      <c r="N288" s="186" t="s">
        <v>43</v>
      </c>
      <c r="O288" s="64"/>
      <c r="P288" s="187">
        <f>O288*H288</f>
        <v>0</v>
      </c>
      <c r="Q288" s="187">
        <v>2.1080000000000001</v>
      </c>
      <c r="R288" s="187">
        <f>Q288*H288</f>
        <v>129.00960000000001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159</v>
      </c>
      <c r="AT288" s="189" t="s">
        <v>154</v>
      </c>
      <c r="AU288" s="189" t="s">
        <v>80</v>
      </c>
      <c r="AY288" s="17" t="s">
        <v>152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80</v>
      </c>
      <c r="BK288" s="190">
        <f>ROUND(I288*H288,2)</f>
        <v>0</v>
      </c>
      <c r="BL288" s="17" t="s">
        <v>159</v>
      </c>
      <c r="BM288" s="189" t="s">
        <v>1094</v>
      </c>
    </row>
    <row r="289" spans="1:65" s="2" customFormat="1" ht="11.25">
      <c r="A289" s="34"/>
      <c r="B289" s="35"/>
      <c r="C289" s="36"/>
      <c r="D289" s="191" t="s">
        <v>161</v>
      </c>
      <c r="E289" s="36"/>
      <c r="F289" s="192" t="s">
        <v>1095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161</v>
      </c>
      <c r="AU289" s="17" t="s">
        <v>80</v>
      </c>
    </row>
    <row r="290" spans="1:65" s="2" customFormat="1" ht="11.25">
      <c r="A290" s="34"/>
      <c r="B290" s="35"/>
      <c r="C290" s="36"/>
      <c r="D290" s="196" t="s">
        <v>163</v>
      </c>
      <c r="E290" s="36"/>
      <c r="F290" s="197" t="s">
        <v>1096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163</v>
      </c>
      <c r="AU290" s="17" t="s">
        <v>80</v>
      </c>
    </row>
    <row r="291" spans="1:65" s="13" customFormat="1" ht="11.25">
      <c r="B291" s="198"/>
      <c r="C291" s="199"/>
      <c r="D291" s="191" t="s">
        <v>165</v>
      </c>
      <c r="E291" s="200" t="s">
        <v>19</v>
      </c>
      <c r="F291" s="201" t="s">
        <v>1097</v>
      </c>
      <c r="G291" s="199"/>
      <c r="H291" s="202">
        <v>61.2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165</v>
      </c>
      <c r="AU291" s="208" t="s">
        <v>80</v>
      </c>
      <c r="AV291" s="13" t="s">
        <v>80</v>
      </c>
      <c r="AW291" s="13" t="s">
        <v>33</v>
      </c>
      <c r="AX291" s="13" t="s">
        <v>78</v>
      </c>
      <c r="AY291" s="208" t="s">
        <v>152</v>
      </c>
    </row>
    <row r="292" spans="1:65" s="2" customFormat="1" ht="16.5" customHeight="1">
      <c r="A292" s="34"/>
      <c r="B292" s="35"/>
      <c r="C292" s="178" t="s">
        <v>484</v>
      </c>
      <c r="D292" s="178" t="s">
        <v>154</v>
      </c>
      <c r="E292" s="179" t="s">
        <v>1098</v>
      </c>
      <c r="F292" s="180" t="s">
        <v>1099</v>
      </c>
      <c r="G292" s="181" t="s">
        <v>183</v>
      </c>
      <c r="H292" s="182">
        <v>1.8</v>
      </c>
      <c r="I292" s="183"/>
      <c r="J292" s="184">
        <f>ROUND(I292*H292,2)</f>
        <v>0</v>
      </c>
      <c r="K292" s="180" t="s">
        <v>158</v>
      </c>
      <c r="L292" s="39"/>
      <c r="M292" s="185" t="s">
        <v>19</v>
      </c>
      <c r="N292" s="186" t="s">
        <v>43</v>
      </c>
      <c r="O292" s="64"/>
      <c r="P292" s="187">
        <f>O292*H292</f>
        <v>0</v>
      </c>
      <c r="Q292" s="187">
        <v>2.1219999999999999E-2</v>
      </c>
      <c r="R292" s="187">
        <f>Q292*H292</f>
        <v>3.8196000000000001E-2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159</v>
      </c>
      <c r="AT292" s="189" t="s">
        <v>154</v>
      </c>
      <c r="AU292" s="189" t="s">
        <v>80</v>
      </c>
      <c r="AY292" s="17" t="s">
        <v>152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80</v>
      </c>
      <c r="BK292" s="190">
        <f>ROUND(I292*H292,2)</f>
        <v>0</v>
      </c>
      <c r="BL292" s="17" t="s">
        <v>159</v>
      </c>
      <c r="BM292" s="189" t="s">
        <v>1100</v>
      </c>
    </row>
    <row r="293" spans="1:65" s="2" customFormat="1" ht="19.5">
      <c r="A293" s="34"/>
      <c r="B293" s="35"/>
      <c r="C293" s="36"/>
      <c r="D293" s="191" t="s">
        <v>161</v>
      </c>
      <c r="E293" s="36"/>
      <c r="F293" s="192" t="s">
        <v>1101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161</v>
      </c>
      <c r="AU293" s="17" t="s">
        <v>80</v>
      </c>
    </row>
    <row r="294" spans="1:65" s="2" customFormat="1" ht="11.25">
      <c r="A294" s="34"/>
      <c r="B294" s="35"/>
      <c r="C294" s="36"/>
      <c r="D294" s="196" t="s">
        <v>163</v>
      </c>
      <c r="E294" s="36"/>
      <c r="F294" s="197" t="s">
        <v>1102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163</v>
      </c>
      <c r="AU294" s="17" t="s">
        <v>80</v>
      </c>
    </row>
    <row r="295" spans="1:65" s="13" customFormat="1" ht="11.25">
      <c r="B295" s="198"/>
      <c r="C295" s="199"/>
      <c r="D295" s="191" t="s">
        <v>165</v>
      </c>
      <c r="E295" s="200" t="s">
        <v>19</v>
      </c>
      <c r="F295" s="201" t="s">
        <v>1103</v>
      </c>
      <c r="G295" s="199"/>
      <c r="H295" s="202">
        <v>1.8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165</v>
      </c>
      <c r="AU295" s="208" t="s">
        <v>80</v>
      </c>
      <c r="AV295" s="13" t="s">
        <v>80</v>
      </c>
      <c r="AW295" s="13" t="s">
        <v>33</v>
      </c>
      <c r="AX295" s="13" t="s">
        <v>78</v>
      </c>
      <c r="AY295" s="208" t="s">
        <v>152</v>
      </c>
    </row>
    <row r="296" spans="1:65" s="2" customFormat="1" ht="16.5" customHeight="1">
      <c r="A296" s="34"/>
      <c r="B296" s="35"/>
      <c r="C296" s="209" t="s">
        <v>488</v>
      </c>
      <c r="D296" s="209" t="s">
        <v>346</v>
      </c>
      <c r="E296" s="210" t="s">
        <v>1104</v>
      </c>
      <c r="F296" s="211" t="s">
        <v>1105</v>
      </c>
      <c r="G296" s="212" t="s">
        <v>474</v>
      </c>
      <c r="H296" s="213">
        <v>9</v>
      </c>
      <c r="I296" s="214"/>
      <c r="J296" s="215">
        <f>ROUND(I296*H296,2)</f>
        <v>0</v>
      </c>
      <c r="K296" s="211" t="s">
        <v>19</v>
      </c>
      <c r="L296" s="216"/>
      <c r="M296" s="217" t="s">
        <v>19</v>
      </c>
      <c r="N296" s="218" t="s">
        <v>43</v>
      </c>
      <c r="O296" s="64"/>
      <c r="P296" s="187">
        <f>O296*H296</f>
        <v>0</v>
      </c>
      <c r="Q296" s="187">
        <v>3.7100000000000001E-2</v>
      </c>
      <c r="R296" s="187">
        <f>Q296*H296</f>
        <v>0.33390000000000003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213</v>
      </c>
      <c r="AT296" s="189" t="s">
        <v>346</v>
      </c>
      <c r="AU296" s="189" t="s">
        <v>80</v>
      </c>
      <c r="AY296" s="17" t="s">
        <v>152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80</v>
      </c>
      <c r="BK296" s="190">
        <f>ROUND(I296*H296,2)</f>
        <v>0</v>
      </c>
      <c r="BL296" s="17" t="s">
        <v>159</v>
      </c>
      <c r="BM296" s="189" t="s">
        <v>1106</v>
      </c>
    </row>
    <row r="297" spans="1:65" s="2" customFormat="1" ht="11.25">
      <c r="A297" s="34"/>
      <c r="B297" s="35"/>
      <c r="C297" s="36"/>
      <c r="D297" s="191" t="s">
        <v>161</v>
      </c>
      <c r="E297" s="36"/>
      <c r="F297" s="192" t="s">
        <v>1107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161</v>
      </c>
      <c r="AU297" s="17" t="s">
        <v>80</v>
      </c>
    </row>
    <row r="298" spans="1:65" s="12" customFormat="1" ht="22.9" customHeight="1">
      <c r="B298" s="162"/>
      <c r="C298" s="163"/>
      <c r="D298" s="164" t="s">
        <v>70</v>
      </c>
      <c r="E298" s="176" t="s">
        <v>189</v>
      </c>
      <c r="F298" s="176" t="s">
        <v>1108</v>
      </c>
      <c r="G298" s="163"/>
      <c r="H298" s="163"/>
      <c r="I298" s="166"/>
      <c r="J298" s="177">
        <f>BK298</f>
        <v>0</v>
      </c>
      <c r="K298" s="163"/>
      <c r="L298" s="168"/>
      <c r="M298" s="169"/>
      <c r="N298" s="170"/>
      <c r="O298" s="170"/>
      <c r="P298" s="171">
        <f>SUM(P299:P302)</f>
        <v>0</v>
      </c>
      <c r="Q298" s="170"/>
      <c r="R298" s="171">
        <f>SUM(R299:R302)</f>
        <v>19.672470000000001</v>
      </c>
      <c r="S298" s="170"/>
      <c r="T298" s="172">
        <f>SUM(T299:T302)</f>
        <v>0</v>
      </c>
      <c r="AR298" s="173" t="s">
        <v>78</v>
      </c>
      <c r="AT298" s="174" t="s">
        <v>70</v>
      </c>
      <c r="AU298" s="174" t="s">
        <v>78</v>
      </c>
      <c r="AY298" s="173" t="s">
        <v>152</v>
      </c>
      <c r="BK298" s="175">
        <f>SUM(BK299:BK302)</f>
        <v>0</v>
      </c>
    </row>
    <row r="299" spans="1:65" s="2" customFormat="1" ht="16.5" customHeight="1">
      <c r="A299" s="34"/>
      <c r="B299" s="35"/>
      <c r="C299" s="178" t="s">
        <v>495</v>
      </c>
      <c r="D299" s="178" t="s">
        <v>154</v>
      </c>
      <c r="E299" s="179" t="s">
        <v>1109</v>
      </c>
      <c r="F299" s="180" t="s">
        <v>1110</v>
      </c>
      <c r="G299" s="181" t="s">
        <v>183</v>
      </c>
      <c r="H299" s="182">
        <v>40.5</v>
      </c>
      <c r="I299" s="183"/>
      <c r="J299" s="184">
        <f>ROUND(I299*H299,2)</f>
        <v>0</v>
      </c>
      <c r="K299" s="180" t="s">
        <v>158</v>
      </c>
      <c r="L299" s="39"/>
      <c r="M299" s="185" t="s">
        <v>19</v>
      </c>
      <c r="N299" s="186" t="s">
        <v>43</v>
      </c>
      <c r="O299" s="64"/>
      <c r="P299" s="187">
        <f>O299*H299</f>
        <v>0</v>
      </c>
      <c r="Q299" s="187">
        <v>0.48574000000000001</v>
      </c>
      <c r="R299" s="187">
        <f>Q299*H299</f>
        <v>19.672470000000001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159</v>
      </c>
      <c r="AT299" s="189" t="s">
        <v>154</v>
      </c>
      <c r="AU299" s="189" t="s">
        <v>80</v>
      </c>
      <c r="AY299" s="17" t="s">
        <v>152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80</v>
      </c>
      <c r="BK299" s="190">
        <f>ROUND(I299*H299,2)</f>
        <v>0</v>
      </c>
      <c r="BL299" s="17" t="s">
        <v>159</v>
      </c>
      <c r="BM299" s="189" t="s">
        <v>1111</v>
      </c>
    </row>
    <row r="300" spans="1:65" s="2" customFormat="1" ht="11.25">
      <c r="A300" s="34"/>
      <c r="B300" s="35"/>
      <c r="C300" s="36"/>
      <c r="D300" s="191" t="s">
        <v>161</v>
      </c>
      <c r="E300" s="36"/>
      <c r="F300" s="192" t="s">
        <v>1112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161</v>
      </c>
      <c r="AU300" s="17" t="s">
        <v>80</v>
      </c>
    </row>
    <row r="301" spans="1:65" s="2" customFormat="1" ht="11.25">
      <c r="A301" s="34"/>
      <c r="B301" s="35"/>
      <c r="C301" s="36"/>
      <c r="D301" s="196" t="s">
        <v>163</v>
      </c>
      <c r="E301" s="36"/>
      <c r="F301" s="197" t="s">
        <v>1113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163</v>
      </c>
      <c r="AU301" s="17" t="s">
        <v>80</v>
      </c>
    </row>
    <row r="302" spans="1:65" s="13" customFormat="1" ht="11.25">
      <c r="B302" s="198"/>
      <c r="C302" s="199"/>
      <c r="D302" s="191" t="s">
        <v>165</v>
      </c>
      <c r="E302" s="200" t="s">
        <v>19</v>
      </c>
      <c r="F302" s="201" t="s">
        <v>1114</v>
      </c>
      <c r="G302" s="199"/>
      <c r="H302" s="202">
        <v>40.5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165</v>
      </c>
      <c r="AU302" s="208" t="s">
        <v>80</v>
      </c>
      <c r="AV302" s="13" t="s">
        <v>80</v>
      </c>
      <c r="AW302" s="13" t="s">
        <v>33</v>
      </c>
      <c r="AX302" s="13" t="s">
        <v>78</v>
      </c>
      <c r="AY302" s="208" t="s">
        <v>152</v>
      </c>
    </row>
    <row r="303" spans="1:65" s="12" customFormat="1" ht="22.9" customHeight="1">
      <c r="B303" s="162"/>
      <c r="C303" s="163"/>
      <c r="D303" s="164" t="s">
        <v>70</v>
      </c>
      <c r="E303" s="176" t="s">
        <v>213</v>
      </c>
      <c r="F303" s="176" t="s">
        <v>455</v>
      </c>
      <c r="G303" s="163"/>
      <c r="H303" s="163"/>
      <c r="I303" s="166"/>
      <c r="J303" s="177">
        <f>BK303</f>
        <v>0</v>
      </c>
      <c r="K303" s="163"/>
      <c r="L303" s="168"/>
      <c r="M303" s="169"/>
      <c r="N303" s="170"/>
      <c r="O303" s="170"/>
      <c r="P303" s="171">
        <f>SUM(P304:P354)</f>
        <v>0</v>
      </c>
      <c r="Q303" s="170"/>
      <c r="R303" s="171">
        <f>SUM(R304:R354)</f>
        <v>19.996172080000001</v>
      </c>
      <c r="S303" s="170"/>
      <c r="T303" s="172">
        <f>SUM(T304:T354)</f>
        <v>1.92</v>
      </c>
      <c r="AR303" s="173" t="s">
        <v>78</v>
      </c>
      <c r="AT303" s="174" t="s">
        <v>70</v>
      </c>
      <c r="AU303" s="174" t="s">
        <v>78</v>
      </c>
      <c r="AY303" s="173" t="s">
        <v>152</v>
      </c>
      <c r="BK303" s="175">
        <f>SUM(BK304:BK354)</f>
        <v>0</v>
      </c>
    </row>
    <row r="304" spans="1:65" s="2" customFormat="1" ht="16.5" customHeight="1">
      <c r="A304" s="34"/>
      <c r="B304" s="35"/>
      <c r="C304" s="178" t="s">
        <v>499</v>
      </c>
      <c r="D304" s="178" t="s">
        <v>154</v>
      </c>
      <c r="E304" s="179" t="s">
        <v>464</v>
      </c>
      <c r="F304" s="180" t="s">
        <v>465</v>
      </c>
      <c r="G304" s="181" t="s">
        <v>157</v>
      </c>
      <c r="H304" s="182">
        <v>1.3</v>
      </c>
      <c r="I304" s="183"/>
      <c r="J304" s="184">
        <f>ROUND(I304*H304,2)</f>
        <v>0</v>
      </c>
      <c r="K304" s="180" t="s">
        <v>158</v>
      </c>
      <c r="L304" s="39"/>
      <c r="M304" s="185" t="s">
        <v>19</v>
      </c>
      <c r="N304" s="186" t="s">
        <v>43</v>
      </c>
      <c r="O304" s="64"/>
      <c r="P304" s="187">
        <f>O304*H304</f>
        <v>0</v>
      </c>
      <c r="Q304" s="187">
        <v>1.1820000000000001E-2</v>
      </c>
      <c r="R304" s="187">
        <f>Q304*H304</f>
        <v>1.5366000000000001E-2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159</v>
      </c>
      <c r="AT304" s="189" t="s">
        <v>154</v>
      </c>
      <c r="AU304" s="189" t="s">
        <v>80</v>
      </c>
      <c r="AY304" s="17" t="s">
        <v>152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80</v>
      </c>
      <c r="BK304" s="190">
        <f>ROUND(I304*H304,2)</f>
        <v>0</v>
      </c>
      <c r="BL304" s="17" t="s">
        <v>159</v>
      </c>
      <c r="BM304" s="189" t="s">
        <v>1115</v>
      </c>
    </row>
    <row r="305" spans="1:65" s="2" customFormat="1" ht="19.5">
      <c r="A305" s="34"/>
      <c r="B305" s="35"/>
      <c r="C305" s="36"/>
      <c r="D305" s="191" t="s">
        <v>161</v>
      </c>
      <c r="E305" s="36"/>
      <c r="F305" s="192" t="s">
        <v>467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161</v>
      </c>
      <c r="AU305" s="17" t="s">
        <v>80</v>
      </c>
    </row>
    <row r="306" spans="1:65" s="2" customFormat="1" ht="11.25">
      <c r="A306" s="34"/>
      <c r="B306" s="35"/>
      <c r="C306" s="36"/>
      <c r="D306" s="196" t="s">
        <v>163</v>
      </c>
      <c r="E306" s="36"/>
      <c r="F306" s="197" t="s">
        <v>468</v>
      </c>
      <c r="G306" s="36"/>
      <c r="H306" s="36"/>
      <c r="I306" s="193"/>
      <c r="J306" s="36"/>
      <c r="K306" s="36"/>
      <c r="L306" s="39"/>
      <c r="M306" s="194"/>
      <c r="N306" s="195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163</v>
      </c>
      <c r="AU306" s="17" t="s">
        <v>80</v>
      </c>
    </row>
    <row r="307" spans="1:65" s="13" customFormat="1" ht="11.25">
      <c r="B307" s="198"/>
      <c r="C307" s="199"/>
      <c r="D307" s="191" t="s">
        <v>165</v>
      </c>
      <c r="E307" s="200" t="s">
        <v>19</v>
      </c>
      <c r="F307" s="201" t="s">
        <v>1116</v>
      </c>
      <c r="G307" s="199"/>
      <c r="H307" s="202">
        <v>1.3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165</v>
      </c>
      <c r="AU307" s="208" t="s">
        <v>80</v>
      </c>
      <c r="AV307" s="13" t="s">
        <v>80</v>
      </c>
      <c r="AW307" s="13" t="s">
        <v>33</v>
      </c>
      <c r="AX307" s="13" t="s">
        <v>71</v>
      </c>
      <c r="AY307" s="208" t="s">
        <v>152</v>
      </c>
    </row>
    <row r="308" spans="1:65" s="2" customFormat="1" ht="16.5" customHeight="1">
      <c r="A308" s="34"/>
      <c r="B308" s="35"/>
      <c r="C308" s="178" t="s">
        <v>503</v>
      </c>
      <c r="D308" s="178" t="s">
        <v>154</v>
      </c>
      <c r="E308" s="179" t="s">
        <v>1117</v>
      </c>
      <c r="F308" s="180" t="s">
        <v>1118</v>
      </c>
      <c r="G308" s="181" t="s">
        <v>192</v>
      </c>
      <c r="H308" s="182">
        <v>1</v>
      </c>
      <c r="I308" s="183"/>
      <c r="J308" s="184">
        <f>ROUND(I308*H308,2)</f>
        <v>0</v>
      </c>
      <c r="K308" s="180" t="s">
        <v>158</v>
      </c>
      <c r="L308" s="39"/>
      <c r="M308" s="185" t="s">
        <v>19</v>
      </c>
      <c r="N308" s="186" t="s">
        <v>43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1.92</v>
      </c>
      <c r="T308" s="188">
        <f>S308*H308</f>
        <v>1.92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159</v>
      </c>
      <c r="AT308" s="189" t="s">
        <v>154</v>
      </c>
      <c r="AU308" s="189" t="s">
        <v>80</v>
      </c>
      <c r="AY308" s="17" t="s">
        <v>152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80</v>
      </c>
      <c r="BK308" s="190">
        <f>ROUND(I308*H308,2)</f>
        <v>0</v>
      </c>
      <c r="BL308" s="17" t="s">
        <v>159</v>
      </c>
      <c r="BM308" s="189" t="s">
        <v>1119</v>
      </c>
    </row>
    <row r="309" spans="1:65" s="2" customFormat="1" ht="11.25">
      <c r="A309" s="34"/>
      <c r="B309" s="35"/>
      <c r="C309" s="36"/>
      <c r="D309" s="191" t="s">
        <v>161</v>
      </c>
      <c r="E309" s="36"/>
      <c r="F309" s="192" t="s">
        <v>1120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161</v>
      </c>
      <c r="AU309" s="17" t="s">
        <v>80</v>
      </c>
    </row>
    <row r="310" spans="1:65" s="2" customFormat="1" ht="11.25">
      <c r="A310" s="34"/>
      <c r="B310" s="35"/>
      <c r="C310" s="36"/>
      <c r="D310" s="196" t="s">
        <v>163</v>
      </c>
      <c r="E310" s="36"/>
      <c r="F310" s="197" t="s">
        <v>1121</v>
      </c>
      <c r="G310" s="36"/>
      <c r="H310" s="36"/>
      <c r="I310" s="193"/>
      <c r="J310" s="36"/>
      <c r="K310" s="36"/>
      <c r="L310" s="39"/>
      <c r="M310" s="194"/>
      <c r="N310" s="195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163</v>
      </c>
      <c r="AU310" s="17" t="s">
        <v>80</v>
      </c>
    </row>
    <row r="311" spans="1:65" s="13" customFormat="1" ht="11.25">
      <c r="B311" s="198"/>
      <c r="C311" s="199"/>
      <c r="D311" s="191" t="s">
        <v>165</v>
      </c>
      <c r="E311" s="200" t="s">
        <v>19</v>
      </c>
      <c r="F311" s="201" t="s">
        <v>1122</v>
      </c>
      <c r="G311" s="199"/>
      <c r="H311" s="202">
        <v>1</v>
      </c>
      <c r="I311" s="203"/>
      <c r="J311" s="199"/>
      <c r="K311" s="199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165</v>
      </c>
      <c r="AU311" s="208" t="s">
        <v>80</v>
      </c>
      <c r="AV311" s="13" t="s">
        <v>80</v>
      </c>
      <c r="AW311" s="13" t="s">
        <v>33</v>
      </c>
      <c r="AX311" s="13" t="s">
        <v>78</v>
      </c>
      <c r="AY311" s="208" t="s">
        <v>152</v>
      </c>
    </row>
    <row r="312" spans="1:65" s="2" customFormat="1" ht="21.75" customHeight="1">
      <c r="A312" s="34"/>
      <c r="B312" s="35"/>
      <c r="C312" s="178" t="s">
        <v>511</v>
      </c>
      <c r="D312" s="178" t="s">
        <v>154</v>
      </c>
      <c r="E312" s="179" t="s">
        <v>512</v>
      </c>
      <c r="F312" s="180" t="s">
        <v>513</v>
      </c>
      <c r="G312" s="181" t="s">
        <v>474</v>
      </c>
      <c r="H312" s="182">
        <v>2</v>
      </c>
      <c r="I312" s="183"/>
      <c r="J312" s="184">
        <f>ROUND(I312*H312,2)</f>
        <v>0</v>
      </c>
      <c r="K312" s="180" t="s">
        <v>158</v>
      </c>
      <c r="L312" s="39"/>
      <c r="M312" s="185" t="s">
        <v>19</v>
      </c>
      <c r="N312" s="186" t="s">
        <v>43</v>
      </c>
      <c r="O312" s="64"/>
      <c r="P312" s="187">
        <f>O312*H312</f>
        <v>0</v>
      </c>
      <c r="Q312" s="187">
        <v>2.1167600000000002</v>
      </c>
      <c r="R312" s="187">
        <f>Q312*H312</f>
        <v>4.2335200000000004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159</v>
      </c>
      <c r="AT312" s="189" t="s">
        <v>154</v>
      </c>
      <c r="AU312" s="189" t="s">
        <v>80</v>
      </c>
      <c r="AY312" s="17" t="s">
        <v>152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80</v>
      </c>
      <c r="BK312" s="190">
        <f>ROUND(I312*H312,2)</f>
        <v>0</v>
      </c>
      <c r="BL312" s="17" t="s">
        <v>159</v>
      </c>
      <c r="BM312" s="189" t="s">
        <v>1123</v>
      </c>
    </row>
    <row r="313" spans="1:65" s="2" customFormat="1" ht="19.5">
      <c r="A313" s="34"/>
      <c r="B313" s="35"/>
      <c r="C313" s="36"/>
      <c r="D313" s="191" t="s">
        <v>161</v>
      </c>
      <c r="E313" s="36"/>
      <c r="F313" s="192" t="s">
        <v>515</v>
      </c>
      <c r="G313" s="36"/>
      <c r="H313" s="36"/>
      <c r="I313" s="193"/>
      <c r="J313" s="36"/>
      <c r="K313" s="36"/>
      <c r="L313" s="39"/>
      <c r="M313" s="194"/>
      <c r="N313" s="195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161</v>
      </c>
      <c r="AU313" s="17" t="s">
        <v>80</v>
      </c>
    </row>
    <row r="314" spans="1:65" s="2" customFormat="1" ht="11.25">
      <c r="A314" s="34"/>
      <c r="B314" s="35"/>
      <c r="C314" s="36"/>
      <c r="D314" s="196" t="s">
        <v>163</v>
      </c>
      <c r="E314" s="36"/>
      <c r="F314" s="197" t="s">
        <v>516</v>
      </c>
      <c r="G314" s="36"/>
      <c r="H314" s="36"/>
      <c r="I314" s="193"/>
      <c r="J314" s="36"/>
      <c r="K314" s="36"/>
      <c r="L314" s="39"/>
      <c r="M314" s="194"/>
      <c r="N314" s="195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163</v>
      </c>
      <c r="AU314" s="17" t="s">
        <v>80</v>
      </c>
    </row>
    <row r="315" spans="1:65" s="13" customFormat="1" ht="11.25">
      <c r="B315" s="198"/>
      <c r="C315" s="199"/>
      <c r="D315" s="191" t="s">
        <v>165</v>
      </c>
      <c r="E315" s="200" t="s">
        <v>19</v>
      </c>
      <c r="F315" s="201" t="s">
        <v>1124</v>
      </c>
      <c r="G315" s="199"/>
      <c r="H315" s="202">
        <v>1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165</v>
      </c>
      <c r="AU315" s="208" t="s">
        <v>80</v>
      </c>
      <c r="AV315" s="13" t="s">
        <v>80</v>
      </c>
      <c r="AW315" s="13" t="s">
        <v>33</v>
      </c>
      <c r="AX315" s="13" t="s">
        <v>71</v>
      </c>
      <c r="AY315" s="208" t="s">
        <v>152</v>
      </c>
    </row>
    <row r="316" spans="1:65" s="13" customFormat="1" ht="11.25">
      <c r="B316" s="198"/>
      <c r="C316" s="199"/>
      <c r="D316" s="191" t="s">
        <v>165</v>
      </c>
      <c r="E316" s="200" t="s">
        <v>19</v>
      </c>
      <c r="F316" s="201" t="s">
        <v>1125</v>
      </c>
      <c r="G316" s="199"/>
      <c r="H316" s="202">
        <v>1</v>
      </c>
      <c r="I316" s="203"/>
      <c r="J316" s="199"/>
      <c r="K316" s="199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165</v>
      </c>
      <c r="AU316" s="208" t="s">
        <v>80</v>
      </c>
      <c r="AV316" s="13" t="s">
        <v>80</v>
      </c>
      <c r="AW316" s="13" t="s">
        <v>33</v>
      </c>
      <c r="AX316" s="13" t="s">
        <v>71</v>
      </c>
      <c r="AY316" s="208" t="s">
        <v>152</v>
      </c>
    </row>
    <row r="317" spans="1:65" s="2" customFormat="1" ht="16.5" customHeight="1">
      <c r="A317" s="34"/>
      <c r="B317" s="35"/>
      <c r="C317" s="209" t="s">
        <v>518</v>
      </c>
      <c r="D317" s="209" t="s">
        <v>346</v>
      </c>
      <c r="E317" s="210" t="s">
        <v>524</v>
      </c>
      <c r="F317" s="211" t="s">
        <v>525</v>
      </c>
      <c r="G317" s="212" t="s">
        <v>474</v>
      </c>
      <c r="H317" s="213">
        <v>1</v>
      </c>
      <c r="I317" s="214"/>
      <c r="J317" s="215">
        <f>ROUND(I317*H317,2)</f>
        <v>0</v>
      </c>
      <c r="K317" s="211" t="s">
        <v>19</v>
      </c>
      <c r="L317" s="216"/>
      <c r="M317" s="217" t="s">
        <v>19</v>
      </c>
      <c r="N317" s="218" t="s">
        <v>43</v>
      </c>
      <c r="O317" s="64"/>
      <c r="P317" s="187">
        <f>O317*H317</f>
        <v>0</v>
      </c>
      <c r="Q317" s="187">
        <v>1.1599999999999999</v>
      </c>
      <c r="R317" s="187">
        <f>Q317*H317</f>
        <v>1.1599999999999999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213</v>
      </c>
      <c r="AT317" s="189" t="s">
        <v>346</v>
      </c>
      <c r="AU317" s="189" t="s">
        <v>80</v>
      </c>
      <c r="AY317" s="17" t="s">
        <v>152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159</v>
      </c>
      <c r="BM317" s="189" t="s">
        <v>1126</v>
      </c>
    </row>
    <row r="318" spans="1:65" s="2" customFormat="1" ht="11.25">
      <c r="A318" s="34"/>
      <c r="B318" s="35"/>
      <c r="C318" s="36"/>
      <c r="D318" s="191" t="s">
        <v>161</v>
      </c>
      <c r="E318" s="36"/>
      <c r="F318" s="192" t="s">
        <v>525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161</v>
      </c>
      <c r="AU318" s="17" t="s">
        <v>80</v>
      </c>
    </row>
    <row r="319" spans="1:65" s="13" customFormat="1" ht="11.25">
      <c r="B319" s="198"/>
      <c r="C319" s="199"/>
      <c r="D319" s="191" t="s">
        <v>165</v>
      </c>
      <c r="E319" s="200" t="s">
        <v>19</v>
      </c>
      <c r="F319" s="201" t="s">
        <v>1127</v>
      </c>
      <c r="G319" s="199"/>
      <c r="H319" s="202">
        <v>1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165</v>
      </c>
      <c r="AU319" s="208" t="s">
        <v>80</v>
      </c>
      <c r="AV319" s="13" t="s">
        <v>80</v>
      </c>
      <c r="AW319" s="13" t="s">
        <v>33</v>
      </c>
      <c r="AX319" s="13" t="s">
        <v>78</v>
      </c>
      <c r="AY319" s="208" t="s">
        <v>152</v>
      </c>
    </row>
    <row r="320" spans="1:65" s="2" customFormat="1" ht="16.5" customHeight="1">
      <c r="A320" s="34"/>
      <c r="B320" s="35"/>
      <c r="C320" s="209" t="s">
        <v>523</v>
      </c>
      <c r="D320" s="209" t="s">
        <v>346</v>
      </c>
      <c r="E320" s="210" t="s">
        <v>1128</v>
      </c>
      <c r="F320" s="211" t="s">
        <v>1129</v>
      </c>
      <c r="G320" s="212" t="s">
        <v>474</v>
      </c>
      <c r="H320" s="213">
        <v>1</v>
      </c>
      <c r="I320" s="214"/>
      <c r="J320" s="215">
        <f>ROUND(I320*H320,2)</f>
        <v>0</v>
      </c>
      <c r="K320" s="211" t="s">
        <v>19</v>
      </c>
      <c r="L320" s="216"/>
      <c r="M320" s="217" t="s">
        <v>19</v>
      </c>
      <c r="N320" s="218" t="s">
        <v>43</v>
      </c>
      <c r="O320" s="64"/>
      <c r="P320" s="187">
        <f>O320*H320</f>
        <v>0</v>
      </c>
      <c r="Q320" s="187">
        <v>1.37</v>
      </c>
      <c r="R320" s="187">
        <f>Q320*H320</f>
        <v>1.37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213</v>
      </c>
      <c r="AT320" s="189" t="s">
        <v>346</v>
      </c>
      <c r="AU320" s="189" t="s">
        <v>80</v>
      </c>
      <c r="AY320" s="17" t="s">
        <v>152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80</v>
      </c>
      <c r="BK320" s="190">
        <f>ROUND(I320*H320,2)</f>
        <v>0</v>
      </c>
      <c r="BL320" s="17" t="s">
        <v>159</v>
      </c>
      <c r="BM320" s="189" t="s">
        <v>1130</v>
      </c>
    </row>
    <row r="321" spans="1:65" s="2" customFormat="1" ht="11.25">
      <c r="A321" s="34"/>
      <c r="B321" s="35"/>
      <c r="C321" s="36"/>
      <c r="D321" s="191" t="s">
        <v>161</v>
      </c>
      <c r="E321" s="36"/>
      <c r="F321" s="192" t="s">
        <v>1129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161</v>
      </c>
      <c r="AU321" s="17" t="s">
        <v>80</v>
      </c>
    </row>
    <row r="322" spans="1:65" s="13" customFormat="1" ht="11.25">
      <c r="B322" s="198"/>
      <c r="C322" s="199"/>
      <c r="D322" s="191" t="s">
        <v>165</v>
      </c>
      <c r="E322" s="200" t="s">
        <v>19</v>
      </c>
      <c r="F322" s="201" t="s">
        <v>1131</v>
      </c>
      <c r="G322" s="199"/>
      <c r="H322" s="202">
        <v>1</v>
      </c>
      <c r="I322" s="203"/>
      <c r="J322" s="199"/>
      <c r="K322" s="199"/>
      <c r="L322" s="204"/>
      <c r="M322" s="205"/>
      <c r="N322" s="206"/>
      <c r="O322" s="206"/>
      <c r="P322" s="206"/>
      <c r="Q322" s="206"/>
      <c r="R322" s="206"/>
      <c r="S322" s="206"/>
      <c r="T322" s="207"/>
      <c r="AT322" s="208" t="s">
        <v>165</v>
      </c>
      <c r="AU322" s="208" t="s">
        <v>80</v>
      </c>
      <c r="AV322" s="13" t="s">
        <v>80</v>
      </c>
      <c r="AW322" s="13" t="s">
        <v>33</v>
      </c>
      <c r="AX322" s="13" t="s">
        <v>78</v>
      </c>
      <c r="AY322" s="208" t="s">
        <v>152</v>
      </c>
    </row>
    <row r="323" spans="1:65" s="2" customFormat="1" ht="16.5" customHeight="1">
      <c r="A323" s="34"/>
      <c r="B323" s="35"/>
      <c r="C323" s="209" t="s">
        <v>528</v>
      </c>
      <c r="D323" s="209" t="s">
        <v>346</v>
      </c>
      <c r="E323" s="210" t="s">
        <v>1132</v>
      </c>
      <c r="F323" s="211" t="s">
        <v>1133</v>
      </c>
      <c r="G323" s="212" t="s">
        <v>474</v>
      </c>
      <c r="H323" s="213">
        <v>2</v>
      </c>
      <c r="I323" s="214"/>
      <c r="J323" s="215">
        <f>ROUND(I323*H323,2)</f>
        <v>0</v>
      </c>
      <c r="K323" s="211" t="s">
        <v>158</v>
      </c>
      <c r="L323" s="216"/>
      <c r="M323" s="217" t="s">
        <v>19</v>
      </c>
      <c r="N323" s="218" t="s">
        <v>43</v>
      </c>
      <c r="O323" s="64"/>
      <c r="P323" s="187">
        <f>O323*H323</f>
        <v>0</v>
      </c>
      <c r="Q323" s="187">
        <v>0.254</v>
      </c>
      <c r="R323" s="187">
        <f>Q323*H323</f>
        <v>0.50800000000000001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213</v>
      </c>
      <c r="AT323" s="189" t="s">
        <v>346</v>
      </c>
      <c r="AU323" s="189" t="s">
        <v>80</v>
      </c>
      <c r="AY323" s="17" t="s">
        <v>152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80</v>
      </c>
      <c r="BK323" s="190">
        <f>ROUND(I323*H323,2)</f>
        <v>0</v>
      </c>
      <c r="BL323" s="17" t="s">
        <v>159</v>
      </c>
      <c r="BM323" s="189" t="s">
        <v>1134</v>
      </c>
    </row>
    <row r="324" spans="1:65" s="2" customFormat="1" ht="11.25">
      <c r="A324" s="34"/>
      <c r="B324" s="35"/>
      <c r="C324" s="36"/>
      <c r="D324" s="191" t="s">
        <v>161</v>
      </c>
      <c r="E324" s="36"/>
      <c r="F324" s="192" t="s">
        <v>1133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161</v>
      </c>
      <c r="AU324" s="17" t="s">
        <v>80</v>
      </c>
    </row>
    <row r="325" spans="1:65" s="13" customFormat="1" ht="11.25">
      <c r="B325" s="198"/>
      <c r="C325" s="199"/>
      <c r="D325" s="191" t="s">
        <v>165</v>
      </c>
      <c r="E325" s="200" t="s">
        <v>19</v>
      </c>
      <c r="F325" s="201" t="s">
        <v>1135</v>
      </c>
      <c r="G325" s="199"/>
      <c r="H325" s="202">
        <v>1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165</v>
      </c>
      <c r="AU325" s="208" t="s">
        <v>80</v>
      </c>
      <c r="AV325" s="13" t="s">
        <v>80</v>
      </c>
      <c r="AW325" s="13" t="s">
        <v>33</v>
      </c>
      <c r="AX325" s="13" t="s">
        <v>71</v>
      </c>
      <c r="AY325" s="208" t="s">
        <v>152</v>
      </c>
    </row>
    <row r="326" spans="1:65" s="13" customFormat="1" ht="11.25">
      <c r="B326" s="198"/>
      <c r="C326" s="199"/>
      <c r="D326" s="191" t="s">
        <v>165</v>
      </c>
      <c r="E326" s="200" t="s">
        <v>19</v>
      </c>
      <c r="F326" s="201" t="s">
        <v>1136</v>
      </c>
      <c r="G326" s="199"/>
      <c r="H326" s="202">
        <v>1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165</v>
      </c>
      <c r="AU326" s="208" t="s">
        <v>80</v>
      </c>
      <c r="AV326" s="13" t="s">
        <v>80</v>
      </c>
      <c r="AW326" s="13" t="s">
        <v>33</v>
      </c>
      <c r="AX326" s="13" t="s">
        <v>71</v>
      </c>
      <c r="AY326" s="208" t="s">
        <v>152</v>
      </c>
    </row>
    <row r="327" spans="1:65" s="2" customFormat="1" ht="16.5" customHeight="1">
      <c r="A327" s="34"/>
      <c r="B327" s="35"/>
      <c r="C327" s="209" t="s">
        <v>532</v>
      </c>
      <c r="D327" s="209" t="s">
        <v>346</v>
      </c>
      <c r="E327" s="210" t="s">
        <v>549</v>
      </c>
      <c r="F327" s="211" t="s">
        <v>550</v>
      </c>
      <c r="G327" s="212" t="s">
        <v>474</v>
      </c>
      <c r="H327" s="213">
        <v>2</v>
      </c>
      <c r="I327" s="214"/>
      <c r="J327" s="215">
        <f>ROUND(I327*H327,2)</f>
        <v>0</v>
      </c>
      <c r="K327" s="211" t="s">
        <v>158</v>
      </c>
      <c r="L327" s="216"/>
      <c r="M327" s="217" t="s">
        <v>19</v>
      </c>
      <c r="N327" s="218" t="s">
        <v>43</v>
      </c>
      <c r="O327" s="64"/>
      <c r="P327" s="187">
        <f>O327*H327</f>
        <v>0</v>
      </c>
      <c r="Q327" s="187">
        <v>0.44900000000000001</v>
      </c>
      <c r="R327" s="187">
        <f>Q327*H327</f>
        <v>0.89800000000000002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213</v>
      </c>
      <c r="AT327" s="189" t="s">
        <v>346</v>
      </c>
      <c r="AU327" s="189" t="s">
        <v>80</v>
      </c>
      <c r="AY327" s="17" t="s">
        <v>152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80</v>
      </c>
      <c r="BK327" s="190">
        <f>ROUND(I327*H327,2)</f>
        <v>0</v>
      </c>
      <c r="BL327" s="17" t="s">
        <v>159</v>
      </c>
      <c r="BM327" s="189" t="s">
        <v>1137</v>
      </c>
    </row>
    <row r="328" spans="1:65" s="2" customFormat="1" ht="11.25">
      <c r="A328" s="34"/>
      <c r="B328" s="35"/>
      <c r="C328" s="36"/>
      <c r="D328" s="191" t="s">
        <v>161</v>
      </c>
      <c r="E328" s="36"/>
      <c r="F328" s="192" t="s">
        <v>550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161</v>
      </c>
      <c r="AU328" s="17" t="s">
        <v>80</v>
      </c>
    </row>
    <row r="329" spans="1:65" s="13" customFormat="1" ht="11.25">
      <c r="B329" s="198"/>
      <c r="C329" s="199"/>
      <c r="D329" s="191" t="s">
        <v>165</v>
      </c>
      <c r="E329" s="200" t="s">
        <v>19</v>
      </c>
      <c r="F329" s="201" t="s">
        <v>1127</v>
      </c>
      <c r="G329" s="199"/>
      <c r="H329" s="202">
        <v>1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165</v>
      </c>
      <c r="AU329" s="208" t="s">
        <v>80</v>
      </c>
      <c r="AV329" s="13" t="s">
        <v>80</v>
      </c>
      <c r="AW329" s="13" t="s">
        <v>33</v>
      </c>
      <c r="AX329" s="13" t="s">
        <v>71</v>
      </c>
      <c r="AY329" s="208" t="s">
        <v>152</v>
      </c>
    </row>
    <row r="330" spans="1:65" s="13" customFormat="1" ht="11.25">
      <c r="B330" s="198"/>
      <c r="C330" s="199"/>
      <c r="D330" s="191" t="s">
        <v>165</v>
      </c>
      <c r="E330" s="200" t="s">
        <v>19</v>
      </c>
      <c r="F330" s="201" t="s">
        <v>1131</v>
      </c>
      <c r="G330" s="199"/>
      <c r="H330" s="202">
        <v>1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165</v>
      </c>
      <c r="AU330" s="208" t="s">
        <v>80</v>
      </c>
      <c r="AV330" s="13" t="s">
        <v>80</v>
      </c>
      <c r="AW330" s="13" t="s">
        <v>33</v>
      </c>
      <c r="AX330" s="13" t="s">
        <v>71</v>
      </c>
      <c r="AY330" s="208" t="s">
        <v>152</v>
      </c>
    </row>
    <row r="331" spans="1:65" s="2" customFormat="1" ht="16.5" customHeight="1">
      <c r="A331" s="34"/>
      <c r="B331" s="35"/>
      <c r="C331" s="209" t="s">
        <v>536</v>
      </c>
      <c r="D331" s="209" t="s">
        <v>346</v>
      </c>
      <c r="E331" s="210" t="s">
        <v>553</v>
      </c>
      <c r="F331" s="211" t="s">
        <v>554</v>
      </c>
      <c r="G331" s="212" t="s">
        <v>474</v>
      </c>
      <c r="H331" s="213">
        <v>4</v>
      </c>
      <c r="I331" s="214"/>
      <c r="J331" s="215">
        <f>ROUND(I331*H331,2)</f>
        <v>0</v>
      </c>
      <c r="K331" s="211" t="s">
        <v>158</v>
      </c>
      <c r="L331" s="216"/>
      <c r="M331" s="217" t="s">
        <v>19</v>
      </c>
      <c r="N331" s="218" t="s">
        <v>43</v>
      </c>
      <c r="O331" s="64"/>
      <c r="P331" s="187">
        <f>O331*H331</f>
        <v>0</v>
      </c>
      <c r="Q331" s="187">
        <v>2E-3</v>
      </c>
      <c r="R331" s="187">
        <f>Q331*H331</f>
        <v>8.0000000000000002E-3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213</v>
      </c>
      <c r="AT331" s="189" t="s">
        <v>346</v>
      </c>
      <c r="AU331" s="189" t="s">
        <v>80</v>
      </c>
      <c r="AY331" s="17" t="s">
        <v>152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7" t="s">
        <v>80</v>
      </c>
      <c r="BK331" s="190">
        <f>ROUND(I331*H331,2)</f>
        <v>0</v>
      </c>
      <c r="BL331" s="17" t="s">
        <v>159</v>
      </c>
      <c r="BM331" s="189" t="s">
        <v>1138</v>
      </c>
    </row>
    <row r="332" spans="1:65" s="2" customFormat="1" ht="11.25">
      <c r="A332" s="34"/>
      <c r="B332" s="35"/>
      <c r="C332" s="36"/>
      <c r="D332" s="191" t="s">
        <v>161</v>
      </c>
      <c r="E332" s="36"/>
      <c r="F332" s="192" t="s">
        <v>554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161</v>
      </c>
      <c r="AU332" s="17" t="s">
        <v>80</v>
      </c>
    </row>
    <row r="333" spans="1:65" s="13" customFormat="1" ht="11.25">
      <c r="B333" s="198"/>
      <c r="C333" s="199"/>
      <c r="D333" s="191" t="s">
        <v>165</v>
      </c>
      <c r="E333" s="200" t="s">
        <v>19</v>
      </c>
      <c r="F333" s="201" t="s">
        <v>1139</v>
      </c>
      <c r="G333" s="199"/>
      <c r="H333" s="202">
        <v>2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165</v>
      </c>
      <c r="AU333" s="208" t="s">
        <v>80</v>
      </c>
      <c r="AV333" s="13" t="s">
        <v>80</v>
      </c>
      <c r="AW333" s="13" t="s">
        <v>33</v>
      </c>
      <c r="AX333" s="13" t="s">
        <v>71</v>
      </c>
      <c r="AY333" s="208" t="s">
        <v>152</v>
      </c>
    </row>
    <row r="334" spans="1:65" s="13" customFormat="1" ht="11.25">
      <c r="B334" s="198"/>
      <c r="C334" s="199"/>
      <c r="D334" s="191" t="s">
        <v>165</v>
      </c>
      <c r="E334" s="200" t="s">
        <v>19</v>
      </c>
      <c r="F334" s="201" t="s">
        <v>1140</v>
      </c>
      <c r="G334" s="199"/>
      <c r="H334" s="202">
        <v>2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165</v>
      </c>
      <c r="AU334" s="208" t="s">
        <v>80</v>
      </c>
      <c r="AV334" s="13" t="s">
        <v>80</v>
      </c>
      <c r="AW334" s="13" t="s">
        <v>33</v>
      </c>
      <c r="AX334" s="13" t="s">
        <v>71</v>
      </c>
      <c r="AY334" s="208" t="s">
        <v>152</v>
      </c>
    </row>
    <row r="335" spans="1:65" s="2" customFormat="1" ht="16.5" customHeight="1">
      <c r="A335" s="34"/>
      <c r="B335" s="35"/>
      <c r="C335" s="178" t="s">
        <v>540</v>
      </c>
      <c r="D335" s="178" t="s">
        <v>154</v>
      </c>
      <c r="E335" s="179" t="s">
        <v>1141</v>
      </c>
      <c r="F335" s="180" t="s">
        <v>1142</v>
      </c>
      <c r="G335" s="181" t="s">
        <v>474</v>
      </c>
      <c r="H335" s="182">
        <v>1</v>
      </c>
      <c r="I335" s="183"/>
      <c r="J335" s="184">
        <f>ROUND(I335*H335,2)</f>
        <v>0</v>
      </c>
      <c r="K335" s="180" t="s">
        <v>158</v>
      </c>
      <c r="L335" s="39"/>
      <c r="M335" s="185" t="s">
        <v>19</v>
      </c>
      <c r="N335" s="186" t="s">
        <v>43</v>
      </c>
      <c r="O335" s="64"/>
      <c r="P335" s="187">
        <f>O335*H335</f>
        <v>0</v>
      </c>
      <c r="Q335" s="187">
        <v>0.21734000000000001</v>
      </c>
      <c r="R335" s="187">
        <f>Q335*H335</f>
        <v>0.21734000000000001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159</v>
      </c>
      <c r="AT335" s="189" t="s">
        <v>154</v>
      </c>
      <c r="AU335" s="189" t="s">
        <v>80</v>
      </c>
      <c r="AY335" s="17" t="s">
        <v>152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80</v>
      </c>
      <c r="BK335" s="190">
        <f>ROUND(I335*H335,2)</f>
        <v>0</v>
      </c>
      <c r="BL335" s="17" t="s">
        <v>159</v>
      </c>
      <c r="BM335" s="189" t="s">
        <v>1143</v>
      </c>
    </row>
    <row r="336" spans="1:65" s="2" customFormat="1" ht="11.25">
      <c r="A336" s="34"/>
      <c r="B336" s="35"/>
      <c r="C336" s="36"/>
      <c r="D336" s="191" t="s">
        <v>161</v>
      </c>
      <c r="E336" s="36"/>
      <c r="F336" s="192" t="s">
        <v>1144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161</v>
      </c>
      <c r="AU336" s="17" t="s">
        <v>80</v>
      </c>
    </row>
    <row r="337" spans="1:65" s="2" customFormat="1" ht="11.25">
      <c r="A337" s="34"/>
      <c r="B337" s="35"/>
      <c r="C337" s="36"/>
      <c r="D337" s="196" t="s">
        <v>163</v>
      </c>
      <c r="E337" s="36"/>
      <c r="F337" s="197" t="s">
        <v>1145</v>
      </c>
      <c r="G337" s="36"/>
      <c r="H337" s="36"/>
      <c r="I337" s="193"/>
      <c r="J337" s="36"/>
      <c r="K337" s="36"/>
      <c r="L337" s="39"/>
      <c r="M337" s="194"/>
      <c r="N337" s="195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163</v>
      </c>
      <c r="AU337" s="17" t="s">
        <v>80</v>
      </c>
    </row>
    <row r="338" spans="1:65" s="13" customFormat="1" ht="11.25">
      <c r="B338" s="198"/>
      <c r="C338" s="199"/>
      <c r="D338" s="191" t="s">
        <v>165</v>
      </c>
      <c r="E338" s="200" t="s">
        <v>19</v>
      </c>
      <c r="F338" s="201" t="s">
        <v>1125</v>
      </c>
      <c r="G338" s="199"/>
      <c r="H338" s="202">
        <v>1</v>
      </c>
      <c r="I338" s="203"/>
      <c r="J338" s="199"/>
      <c r="K338" s="199"/>
      <c r="L338" s="204"/>
      <c r="M338" s="205"/>
      <c r="N338" s="206"/>
      <c r="O338" s="206"/>
      <c r="P338" s="206"/>
      <c r="Q338" s="206"/>
      <c r="R338" s="206"/>
      <c r="S338" s="206"/>
      <c r="T338" s="207"/>
      <c r="AT338" s="208" t="s">
        <v>165</v>
      </c>
      <c r="AU338" s="208" t="s">
        <v>80</v>
      </c>
      <c r="AV338" s="13" t="s">
        <v>80</v>
      </c>
      <c r="AW338" s="13" t="s">
        <v>33</v>
      </c>
      <c r="AX338" s="13" t="s">
        <v>78</v>
      </c>
      <c r="AY338" s="208" t="s">
        <v>152</v>
      </c>
    </row>
    <row r="339" spans="1:65" s="2" customFormat="1" ht="16.5" customHeight="1">
      <c r="A339" s="34"/>
      <c r="B339" s="35"/>
      <c r="C339" s="209" t="s">
        <v>544</v>
      </c>
      <c r="D339" s="209" t="s">
        <v>346</v>
      </c>
      <c r="E339" s="210" t="s">
        <v>1146</v>
      </c>
      <c r="F339" s="211" t="s">
        <v>1147</v>
      </c>
      <c r="G339" s="212" t="s">
        <v>474</v>
      </c>
      <c r="H339" s="213">
        <v>1</v>
      </c>
      <c r="I339" s="214"/>
      <c r="J339" s="215">
        <f>ROUND(I339*H339,2)</f>
        <v>0</v>
      </c>
      <c r="K339" s="211" t="s">
        <v>19</v>
      </c>
      <c r="L339" s="216"/>
      <c r="M339" s="217" t="s">
        <v>19</v>
      </c>
      <c r="N339" s="218" t="s">
        <v>43</v>
      </c>
      <c r="O339" s="64"/>
      <c r="P339" s="187">
        <f>O339*H339</f>
        <v>0</v>
      </c>
      <c r="Q339" s="187">
        <v>7.4999999999999997E-2</v>
      </c>
      <c r="R339" s="187">
        <f>Q339*H339</f>
        <v>7.4999999999999997E-2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213</v>
      </c>
      <c r="AT339" s="189" t="s">
        <v>346</v>
      </c>
      <c r="AU339" s="189" t="s">
        <v>80</v>
      </c>
      <c r="AY339" s="17" t="s">
        <v>152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7" t="s">
        <v>80</v>
      </c>
      <c r="BK339" s="190">
        <f>ROUND(I339*H339,2)</f>
        <v>0</v>
      </c>
      <c r="BL339" s="17" t="s">
        <v>159</v>
      </c>
      <c r="BM339" s="189" t="s">
        <v>1148</v>
      </c>
    </row>
    <row r="340" spans="1:65" s="2" customFormat="1" ht="11.25">
      <c r="A340" s="34"/>
      <c r="B340" s="35"/>
      <c r="C340" s="36"/>
      <c r="D340" s="191" t="s">
        <v>161</v>
      </c>
      <c r="E340" s="36"/>
      <c r="F340" s="192" t="s">
        <v>1147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161</v>
      </c>
      <c r="AU340" s="17" t="s">
        <v>80</v>
      </c>
    </row>
    <row r="341" spans="1:65" s="2" customFormat="1" ht="16.5" customHeight="1">
      <c r="A341" s="34"/>
      <c r="B341" s="35"/>
      <c r="C341" s="178" t="s">
        <v>548</v>
      </c>
      <c r="D341" s="178" t="s">
        <v>154</v>
      </c>
      <c r="E341" s="179" t="s">
        <v>566</v>
      </c>
      <c r="F341" s="180" t="s">
        <v>567</v>
      </c>
      <c r="G341" s="181" t="s">
        <v>474</v>
      </c>
      <c r="H341" s="182">
        <v>1</v>
      </c>
      <c r="I341" s="183"/>
      <c r="J341" s="184">
        <f>ROUND(I341*H341,2)</f>
        <v>0</v>
      </c>
      <c r="K341" s="180" t="s">
        <v>158</v>
      </c>
      <c r="L341" s="39"/>
      <c r="M341" s="185" t="s">
        <v>19</v>
      </c>
      <c r="N341" s="186" t="s">
        <v>43</v>
      </c>
      <c r="O341" s="64"/>
      <c r="P341" s="187">
        <f>O341*H341</f>
        <v>0</v>
      </c>
      <c r="Q341" s="187">
        <v>0.21734000000000001</v>
      </c>
      <c r="R341" s="187">
        <f>Q341*H341</f>
        <v>0.21734000000000001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159</v>
      </c>
      <c r="AT341" s="189" t="s">
        <v>154</v>
      </c>
      <c r="AU341" s="189" t="s">
        <v>80</v>
      </c>
      <c r="AY341" s="17" t="s">
        <v>152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7" t="s">
        <v>80</v>
      </c>
      <c r="BK341" s="190">
        <f>ROUND(I341*H341,2)</f>
        <v>0</v>
      </c>
      <c r="BL341" s="17" t="s">
        <v>159</v>
      </c>
      <c r="BM341" s="189" t="s">
        <v>1149</v>
      </c>
    </row>
    <row r="342" spans="1:65" s="2" customFormat="1" ht="11.25">
      <c r="A342" s="34"/>
      <c r="B342" s="35"/>
      <c r="C342" s="36"/>
      <c r="D342" s="191" t="s">
        <v>161</v>
      </c>
      <c r="E342" s="36"/>
      <c r="F342" s="192" t="s">
        <v>569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161</v>
      </c>
      <c r="AU342" s="17" t="s">
        <v>80</v>
      </c>
    </row>
    <row r="343" spans="1:65" s="2" customFormat="1" ht="11.25">
      <c r="A343" s="34"/>
      <c r="B343" s="35"/>
      <c r="C343" s="36"/>
      <c r="D343" s="196" t="s">
        <v>163</v>
      </c>
      <c r="E343" s="36"/>
      <c r="F343" s="197" t="s">
        <v>570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163</v>
      </c>
      <c r="AU343" s="17" t="s">
        <v>80</v>
      </c>
    </row>
    <row r="344" spans="1:65" s="13" customFormat="1" ht="11.25">
      <c r="B344" s="198"/>
      <c r="C344" s="199"/>
      <c r="D344" s="191" t="s">
        <v>165</v>
      </c>
      <c r="E344" s="200" t="s">
        <v>19</v>
      </c>
      <c r="F344" s="201" t="s">
        <v>1124</v>
      </c>
      <c r="G344" s="199"/>
      <c r="H344" s="202">
        <v>1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165</v>
      </c>
      <c r="AU344" s="208" t="s">
        <v>80</v>
      </c>
      <c r="AV344" s="13" t="s">
        <v>80</v>
      </c>
      <c r="AW344" s="13" t="s">
        <v>33</v>
      </c>
      <c r="AX344" s="13" t="s">
        <v>78</v>
      </c>
      <c r="AY344" s="208" t="s">
        <v>152</v>
      </c>
    </row>
    <row r="345" spans="1:65" s="2" customFormat="1" ht="16.5" customHeight="1">
      <c r="A345" s="34"/>
      <c r="B345" s="35"/>
      <c r="C345" s="209" t="s">
        <v>552</v>
      </c>
      <c r="D345" s="209" t="s">
        <v>346</v>
      </c>
      <c r="E345" s="210" t="s">
        <v>573</v>
      </c>
      <c r="F345" s="211" t="s">
        <v>574</v>
      </c>
      <c r="G345" s="212" t="s">
        <v>474</v>
      </c>
      <c r="H345" s="213">
        <v>1</v>
      </c>
      <c r="I345" s="214"/>
      <c r="J345" s="215">
        <f>ROUND(I345*H345,2)</f>
        <v>0</v>
      </c>
      <c r="K345" s="211" t="s">
        <v>158</v>
      </c>
      <c r="L345" s="216"/>
      <c r="M345" s="217" t="s">
        <v>19</v>
      </c>
      <c r="N345" s="218" t="s">
        <v>43</v>
      </c>
      <c r="O345" s="64"/>
      <c r="P345" s="187">
        <f>O345*H345</f>
        <v>0</v>
      </c>
      <c r="Q345" s="187">
        <v>0.08</v>
      </c>
      <c r="R345" s="187">
        <f>Q345*H345</f>
        <v>0.08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213</v>
      </c>
      <c r="AT345" s="189" t="s">
        <v>346</v>
      </c>
      <c r="AU345" s="189" t="s">
        <v>80</v>
      </c>
      <c r="AY345" s="17" t="s">
        <v>152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7" t="s">
        <v>80</v>
      </c>
      <c r="BK345" s="190">
        <f>ROUND(I345*H345,2)</f>
        <v>0</v>
      </c>
      <c r="BL345" s="17" t="s">
        <v>159</v>
      </c>
      <c r="BM345" s="189" t="s">
        <v>1150</v>
      </c>
    </row>
    <row r="346" spans="1:65" s="2" customFormat="1" ht="11.25">
      <c r="A346" s="34"/>
      <c r="B346" s="35"/>
      <c r="C346" s="36"/>
      <c r="D346" s="191" t="s">
        <v>161</v>
      </c>
      <c r="E346" s="36"/>
      <c r="F346" s="192" t="s">
        <v>574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161</v>
      </c>
      <c r="AU346" s="17" t="s">
        <v>80</v>
      </c>
    </row>
    <row r="347" spans="1:65" s="2" customFormat="1" ht="16.5" customHeight="1">
      <c r="A347" s="34"/>
      <c r="B347" s="35"/>
      <c r="C347" s="178" t="s">
        <v>557</v>
      </c>
      <c r="D347" s="178" t="s">
        <v>154</v>
      </c>
      <c r="E347" s="179" t="s">
        <v>558</v>
      </c>
      <c r="F347" s="180" t="s">
        <v>559</v>
      </c>
      <c r="G347" s="181" t="s">
        <v>192</v>
      </c>
      <c r="H347" s="182">
        <v>4.5519999999999996</v>
      </c>
      <c r="I347" s="183"/>
      <c r="J347" s="184">
        <f>ROUND(I347*H347,2)</f>
        <v>0</v>
      </c>
      <c r="K347" s="180" t="s">
        <v>158</v>
      </c>
      <c r="L347" s="39"/>
      <c r="M347" s="185" t="s">
        <v>19</v>
      </c>
      <c r="N347" s="186" t="s">
        <v>43</v>
      </c>
      <c r="O347" s="64"/>
      <c r="P347" s="187">
        <f>O347*H347</f>
        <v>0</v>
      </c>
      <c r="Q347" s="187">
        <v>2.45329</v>
      </c>
      <c r="R347" s="187">
        <f>Q347*H347</f>
        <v>11.167376079999999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159</v>
      </c>
      <c r="AT347" s="189" t="s">
        <v>154</v>
      </c>
      <c r="AU347" s="189" t="s">
        <v>80</v>
      </c>
      <c r="AY347" s="17" t="s">
        <v>152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80</v>
      </c>
      <c r="BK347" s="190">
        <f>ROUND(I347*H347,2)</f>
        <v>0</v>
      </c>
      <c r="BL347" s="17" t="s">
        <v>159</v>
      </c>
      <c r="BM347" s="189" t="s">
        <v>1151</v>
      </c>
    </row>
    <row r="348" spans="1:65" s="2" customFormat="1" ht="11.25">
      <c r="A348" s="34"/>
      <c r="B348" s="35"/>
      <c r="C348" s="36"/>
      <c r="D348" s="191" t="s">
        <v>161</v>
      </c>
      <c r="E348" s="36"/>
      <c r="F348" s="192" t="s">
        <v>561</v>
      </c>
      <c r="G348" s="36"/>
      <c r="H348" s="36"/>
      <c r="I348" s="193"/>
      <c r="J348" s="36"/>
      <c r="K348" s="36"/>
      <c r="L348" s="39"/>
      <c r="M348" s="194"/>
      <c r="N348" s="19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161</v>
      </c>
      <c r="AU348" s="17" t="s">
        <v>80</v>
      </c>
    </row>
    <row r="349" spans="1:65" s="2" customFormat="1" ht="11.25">
      <c r="A349" s="34"/>
      <c r="B349" s="35"/>
      <c r="C349" s="36"/>
      <c r="D349" s="196" t="s">
        <v>163</v>
      </c>
      <c r="E349" s="36"/>
      <c r="F349" s="197" t="s">
        <v>562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163</v>
      </c>
      <c r="AU349" s="17" t="s">
        <v>80</v>
      </c>
    </row>
    <row r="350" spans="1:65" s="13" customFormat="1" ht="11.25">
      <c r="B350" s="198"/>
      <c r="C350" s="199"/>
      <c r="D350" s="191" t="s">
        <v>165</v>
      </c>
      <c r="E350" s="200" t="s">
        <v>19</v>
      </c>
      <c r="F350" s="201" t="s">
        <v>1152</v>
      </c>
      <c r="G350" s="199"/>
      <c r="H350" s="202">
        <v>4.5519999999999996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165</v>
      </c>
      <c r="AU350" s="208" t="s">
        <v>80</v>
      </c>
      <c r="AV350" s="13" t="s">
        <v>80</v>
      </c>
      <c r="AW350" s="13" t="s">
        <v>33</v>
      </c>
      <c r="AX350" s="13" t="s">
        <v>78</v>
      </c>
      <c r="AY350" s="208" t="s">
        <v>152</v>
      </c>
    </row>
    <row r="351" spans="1:65" s="2" customFormat="1" ht="16.5" customHeight="1">
      <c r="A351" s="34"/>
      <c r="B351" s="35"/>
      <c r="C351" s="178" t="s">
        <v>565</v>
      </c>
      <c r="D351" s="178" t="s">
        <v>154</v>
      </c>
      <c r="E351" s="179" t="s">
        <v>1153</v>
      </c>
      <c r="F351" s="180" t="s">
        <v>1154</v>
      </c>
      <c r="G351" s="181" t="s">
        <v>183</v>
      </c>
      <c r="H351" s="182">
        <v>11.5</v>
      </c>
      <c r="I351" s="183"/>
      <c r="J351" s="184">
        <f>ROUND(I351*H351,2)</f>
        <v>0</v>
      </c>
      <c r="K351" s="180" t="s">
        <v>158</v>
      </c>
      <c r="L351" s="39"/>
      <c r="M351" s="185" t="s">
        <v>19</v>
      </c>
      <c r="N351" s="186" t="s">
        <v>43</v>
      </c>
      <c r="O351" s="64"/>
      <c r="P351" s="187">
        <f>O351*H351</f>
        <v>0</v>
      </c>
      <c r="Q351" s="187">
        <v>4.0200000000000001E-3</v>
      </c>
      <c r="R351" s="187">
        <f>Q351*H351</f>
        <v>4.623E-2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159</v>
      </c>
      <c r="AT351" s="189" t="s">
        <v>154</v>
      </c>
      <c r="AU351" s="189" t="s">
        <v>80</v>
      </c>
      <c r="AY351" s="17" t="s">
        <v>152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7" t="s">
        <v>80</v>
      </c>
      <c r="BK351" s="190">
        <f>ROUND(I351*H351,2)</f>
        <v>0</v>
      </c>
      <c r="BL351" s="17" t="s">
        <v>159</v>
      </c>
      <c r="BM351" s="189" t="s">
        <v>1155</v>
      </c>
    </row>
    <row r="352" spans="1:65" s="2" customFormat="1" ht="11.25">
      <c r="A352" s="34"/>
      <c r="B352" s="35"/>
      <c r="C352" s="36"/>
      <c r="D352" s="191" t="s">
        <v>161</v>
      </c>
      <c r="E352" s="36"/>
      <c r="F352" s="192" t="s">
        <v>1156</v>
      </c>
      <c r="G352" s="36"/>
      <c r="H352" s="36"/>
      <c r="I352" s="193"/>
      <c r="J352" s="36"/>
      <c r="K352" s="36"/>
      <c r="L352" s="39"/>
      <c r="M352" s="194"/>
      <c r="N352" s="195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161</v>
      </c>
      <c r="AU352" s="17" t="s">
        <v>80</v>
      </c>
    </row>
    <row r="353" spans="1:65" s="2" customFormat="1" ht="11.25">
      <c r="A353" s="34"/>
      <c r="B353" s="35"/>
      <c r="C353" s="36"/>
      <c r="D353" s="196" t="s">
        <v>163</v>
      </c>
      <c r="E353" s="36"/>
      <c r="F353" s="197" t="s">
        <v>1157</v>
      </c>
      <c r="G353" s="36"/>
      <c r="H353" s="36"/>
      <c r="I353" s="193"/>
      <c r="J353" s="36"/>
      <c r="K353" s="36"/>
      <c r="L353" s="39"/>
      <c r="M353" s="194"/>
      <c r="N353" s="19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163</v>
      </c>
      <c r="AU353" s="17" t="s">
        <v>80</v>
      </c>
    </row>
    <row r="354" spans="1:65" s="13" customFormat="1" ht="11.25">
      <c r="B354" s="198"/>
      <c r="C354" s="199"/>
      <c r="D354" s="191" t="s">
        <v>165</v>
      </c>
      <c r="E354" s="200" t="s">
        <v>19</v>
      </c>
      <c r="F354" s="201" t="s">
        <v>1158</v>
      </c>
      <c r="G354" s="199"/>
      <c r="H354" s="202">
        <v>11.5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165</v>
      </c>
      <c r="AU354" s="208" t="s">
        <v>80</v>
      </c>
      <c r="AV354" s="13" t="s">
        <v>80</v>
      </c>
      <c r="AW354" s="13" t="s">
        <v>33</v>
      </c>
      <c r="AX354" s="13" t="s">
        <v>78</v>
      </c>
      <c r="AY354" s="208" t="s">
        <v>152</v>
      </c>
    </row>
    <row r="355" spans="1:65" s="12" customFormat="1" ht="22.9" customHeight="1">
      <c r="B355" s="162"/>
      <c r="C355" s="163"/>
      <c r="D355" s="164" t="s">
        <v>70</v>
      </c>
      <c r="E355" s="176" t="s">
        <v>606</v>
      </c>
      <c r="F355" s="176" t="s">
        <v>607</v>
      </c>
      <c r="G355" s="163"/>
      <c r="H355" s="163"/>
      <c r="I355" s="166"/>
      <c r="J355" s="177">
        <f>BK355</f>
        <v>0</v>
      </c>
      <c r="K355" s="163"/>
      <c r="L355" s="168"/>
      <c r="M355" s="169"/>
      <c r="N355" s="170"/>
      <c r="O355" s="170"/>
      <c r="P355" s="171">
        <f>SUM(P356:P367)</f>
        <v>0</v>
      </c>
      <c r="Q355" s="170"/>
      <c r="R355" s="171">
        <f>SUM(R356:R367)</f>
        <v>0</v>
      </c>
      <c r="S355" s="170"/>
      <c r="T355" s="172">
        <f>SUM(T356:T367)</f>
        <v>0</v>
      </c>
      <c r="AR355" s="173" t="s">
        <v>78</v>
      </c>
      <c r="AT355" s="174" t="s">
        <v>70</v>
      </c>
      <c r="AU355" s="174" t="s">
        <v>78</v>
      </c>
      <c r="AY355" s="173" t="s">
        <v>152</v>
      </c>
      <c r="BK355" s="175">
        <f>SUM(BK356:BK367)</f>
        <v>0</v>
      </c>
    </row>
    <row r="356" spans="1:65" s="2" customFormat="1" ht="16.5" customHeight="1">
      <c r="A356" s="34"/>
      <c r="B356" s="35"/>
      <c r="C356" s="178" t="s">
        <v>572</v>
      </c>
      <c r="D356" s="178" t="s">
        <v>154</v>
      </c>
      <c r="E356" s="179" t="s">
        <v>609</v>
      </c>
      <c r="F356" s="180" t="s">
        <v>610</v>
      </c>
      <c r="G356" s="181" t="s">
        <v>308</v>
      </c>
      <c r="H356" s="182">
        <v>1.92</v>
      </c>
      <c r="I356" s="183"/>
      <c r="J356" s="184">
        <f>ROUND(I356*H356,2)</f>
        <v>0</v>
      </c>
      <c r="K356" s="180" t="s">
        <v>158</v>
      </c>
      <c r="L356" s="39"/>
      <c r="M356" s="185" t="s">
        <v>19</v>
      </c>
      <c r="N356" s="186" t="s">
        <v>43</v>
      </c>
      <c r="O356" s="64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159</v>
      </c>
      <c r="AT356" s="189" t="s">
        <v>154</v>
      </c>
      <c r="AU356" s="189" t="s">
        <v>80</v>
      </c>
      <c r="AY356" s="17" t="s">
        <v>152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80</v>
      </c>
      <c r="BK356" s="190">
        <f>ROUND(I356*H356,2)</f>
        <v>0</v>
      </c>
      <c r="BL356" s="17" t="s">
        <v>159</v>
      </c>
      <c r="BM356" s="189" t="s">
        <v>1159</v>
      </c>
    </row>
    <row r="357" spans="1:65" s="2" customFormat="1" ht="11.25">
      <c r="A357" s="34"/>
      <c r="B357" s="35"/>
      <c r="C357" s="36"/>
      <c r="D357" s="191" t="s">
        <v>161</v>
      </c>
      <c r="E357" s="36"/>
      <c r="F357" s="192" t="s">
        <v>612</v>
      </c>
      <c r="G357" s="36"/>
      <c r="H357" s="36"/>
      <c r="I357" s="193"/>
      <c r="J357" s="36"/>
      <c r="K357" s="36"/>
      <c r="L357" s="39"/>
      <c r="M357" s="194"/>
      <c r="N357" s="19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161</v>
      </c>
      <c r="AU357" s="17" t="s">
        <v>80</v>
      </c>
    </row>
    <row r="358" spans="1:65" s="2" customFormat="1" ht="11.25">
      <c r="A358" s="34"/>
      <c r="B358" s="35"/>
      <c r="C358" s="36"/>
      <c r="D358" s="196" t="s">
        <v>163</v>
      </c>
      <c r="E358" s="36"/>
      <c r="F358" s="197" t="s">
        <v>613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163</v>
      </c>
      <c r="AU358" s="17" t="s">
        <v>80</v>
      </c>
    </row>
    <row r="359" spans="1:65" s="13" customFormat="1" ht="11.25">
      <c r="B359" s="198"/>
      <c r="C359" s="199"/>
      <c r="D359" s="191" t="s">
        <v>165</v>
      </c>
      <c r="E359" s="200" t="s">
        <v>19</v>
      </c>
      <c r="F359" s="201" t="s">
        <v>1160</v>
      </c>
      <c r="G359" s="199"/>
      <c r="H359" s="202">
        <v>1.92</v>
      </c>
      <c r="I359" s="203"/>
      <c r="J359" s="199"/>
      <c r="K359" s="199"/>
      <c r="L359" s="204"/>
      <c r="M359" s="205"/>
      <c r="N359" s="206"/>
      <c r="O359" s="206"/>
      <c r="P359" s="206"/>
      <c r="Q359" s="206"/>
      <c r="R359" s="206"/>
      <c r="S359" s="206"/>
      <c r="T359" s="207"/>
      <c r="AT359" s="208" t="s">
        <v>165</v>
      </c>
      <c r="AU359" s="208" t="s">
        <v>80</v>
      </c>
      <c r="AV359" s="13" t="s">
        <v>80</v>
      </c>
      <c r="AW359" s="13" t="s">
        <v>33</v>
      </c>
      <c r="AX359" s="13" t="s">
        <v>71</v>
      </c>
      <c r="AY359" s="208" t="s">
        <v>152</v>
      </c>
    </row>
    <row r="360" spans="1:65" s="2" customFormat="1" ht="16.5" customHeight="1">
      <c r="A360" s="34"/>
      <c r="B360" s="35"/>
      <c r="C360" s="178" t="s">
        <v>576</v>
      </c>
      <c r="D360" s="178" t="s">
        <v>154</v>
      </c>
      <c r="E360" s="179" t="s">
        <v>617</v>
      </c>
      <c r="F360" s="180" t="s">
        <v>618</v>
      </c>
      <c r="G360" s="181" t="s">
        <v>308</v>
      </c>
      <c r="H360" s="182">
        <v>11.52</v>
      </c>
      <c r="I360" s="183"/>
      <c r="J360" s="184">
        <f>ROUND(I360*H360,2)</f>
        <v>0</v>
      </c>
      <c r="K360" s="180" t="s">
        <v>158</v>
      </c>
      <c r="L360" s="39"/>
      <c r="M360" s="185" t="s">
        <v>19</v>
      </c>
      <c r="N360" s="186" t="s">
        <v>43</v>
      </c>
      <c r="O360" s="64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9" t="s">
        <v>159</v>
      </c>
      <c r="AT360" s="189" t="s">
        <v>154</v>
      </c>
      <c r="AU360" s="189" t="s">
        <v>80</v>
      </c>
      <c r="AY360" s="17" t="s">
        <v>152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80</v>
      </c>
      <c r="BK360" s="190">
        <f>ROUND(I360*H360,2)</f>
        <v>0</v>
      </c>
      <c r="BL360" s="17" t="s">
        <v>159</v>
      </c>
      <c r="BM360" s="189" t="s">
        <v>1161</v>
      </c>
    </row>
    <row r="361" spans="1:65" s="2" customFormat="1" ht="19.5">
      <c r="A361" s="34"/>
      <c r="B361" s="35"/>
      <c r="C361" s="36"/>
      <c r="D361" s="191" t="s">
        <v>161</v>
      </c>
      <c r="E361" s="36"/>
      <c r="F361" s="192" t="s">
        <v>620</v>
      </c>
      <c r="G361" s="36"/>
      <c r="H361" s="36"/>
      <c r="I361" s="193"/>
      <c r="J361" s="36"/>
      <c r="K361" s="36"/>
      <c r="L361" s="39"/>
      <c r="M361" s="194"/>
      <c r="N361" s="195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161</v>
      </c>
      <c r="AU361" s="17" t="s">
        <v>80</v>
      </c>
    </row>
    <row r="362" spans="1:65" s="2" customFormat="1" ht="11.25">
      <c r="A362" s="34"/>
      <c r="B362" s="35"/>
      <c r="C362" s="36"/>
      <c r="D362" s="196" t="s">
        <v>163</v>
      </c>
      <c r="E362" s="36"/>
      <c r="F362" s="197" t="s">
        <v>621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163</v>
      </c>
      <c r="AU362" s="17" t="s">
        <v>80</v>
      </c>
    </row>
    <row r="363" spans="1:65" s="13" customFormat="1" ht="11.25">
      <c r="B363" s="198"/>
      <c r="C363" s="199"/>
      <c r="D363" s="191" t="s">
        <v>165</v>
      </c>
      <c r="E363" s="200" t="s">
        <v>19</v>
      </c>
      <c r="F363" s="201" t="s">
        <v>1162</v>
      </c>
      <c r="G363" s="199"/>
      <c r="H363" s="202">
        <v>11.52</v>
      </c>
      <c r="I363" s="203"/>
      <c r="J363" s="199"/>
      <c r="K363" s="199"/>
      <c r="L363" s="204"/>
      <c r="M363" s="205"/>
      <c r="N363" s="206"/>
      <c r="O363" s="206"/>
      <c r="P363" s="206"/>
      <c r="Q363" s="206"/>
      <c r="R363" s="206"/>
      <c r="S363" s="206"/>
      <c r="T363" s="207"/>
      <c r="AT363" s="208" t="s">
        <v>165</v>
      </c>
      <c r="AU363" s="208" t="s">
        <v>80</v>
      </c>
      <c r="AV363" s="13" t="s">
        <v>80</v>
      </c>
      <c r="AW363" s="13" t="s">
        <v>33</v>
      </c>
      <c r="AX363" s="13" t="s">
        <v>78</v>
      </c>
      <c r="AY363" s="208" t="s">
        <v>152</v>
      </c>
    </row>
    <row r="364" spans="1:65" s="2" customFormat="1" ht="21.75" customHeight="1">
      <c r="A364" s="34"/>
      <c r="B364" s="35"/>
      <c r="C364" s="178" t="s">
        <v>580</v>
      </c>
      <c r="D364" s="178" t="s">
        <v>154</v>
      </c>
      <c r="E364" s="179" t="s">
        <v>624</v>
      </c>
      <c r="F364" s="180" t="s">
        <v>625</v>
      </c>
      <c r="G364" s="181" t="s">
        <v>308</v>
      </c>
      <c r="H364" s="182">
        <v>1.92</v>
      </c>
      <c r="I364" s="183"/>
      <c r="J364" s="184">
        <f>ROUND(I364*H364,2)</f>
        <v>0</v>
      </c>
      <c r="K364" s="180" t="s">
        <v>158</v>
      </c>
      <c r="L364" s="39"/>
      <c r="M364" s="185" t="s">
        <v>19</v>
      </c>
      <c r="N364" s="186" t="s">
        <v>43</v>
      </c>
      <c r="O364" s="64"/>
      <c r="P364" s="187">
        <f>O364*H364</f>
        <v>0</v>
      </c>
      <c r="Q364" s="187">
        <v>0</v>
      </c>
      <c r="R364" s="187">
        <f>Q364*H364</f>
        <v>0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159</v>
      </c>
      <c r="AT364" s="189" t="s">
        <v>154</v>
      </c>
      <c r="AU364" s="189" t="s">
        <v>80</v>
      </c>
      <c r="AY364" s="17" t="s">
        <v>152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7" t="s">
        <v>80</v>
      </c>
      <c r="BK364" s="190">
        <f>ROUND(I364*H364,2)</f>
        <v>0</v>
      </c>
      <c r="BL364" s="17" t="s">
        <v>159</v>
      </c>
      <c r="BM364" s="189" t="s">
        <v>1163</v>
      </c>
    </row>
    <row r="365" spans="1:65" s="2" customFormat="1" ht="11.25">
      <c r="A365" s="34"/>
      <c r="B365" s="35"/>
      <c r="C365" s="36"/>
      <c r="D365" s="191" t="s">
        <v>161</v>
      </c>
      <c r="E365" s="36"/>
      <c r="F365" s="192" t="s">
        <v>627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161</v>
      </c>
      <c r="AU365" s="17" t="s">
        <v>80</v>
      </c>
    </row>
    <row r="366" spans="1:65" s="2" customFormat="1" ht="11.25">
      <c r="A366" s="34"/>
      <c r="B366" s="35"/>
      <c r="C366" s="36"/>
      <c r="D366" s="196" t="s">
        <v>163</v>
      </c>
      <c r="E366" s="36"/>
      <c r="F366" s="197" t="s">
        <v>628</v>
      </c>
      <c r="G366" s="36"/>
      <c r="H366" s="36"/>
      <c r="I366" s="193"/>
      <c r="J366" s="36"/>
      <c r="K366" s="36"/>
      <c r="L366" s="39"/>
      <c r="M366" s="194"/>
      <c r="N366" s="19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163</v>
      </c>
      <c r="AU366" s="17" t="s">
        <v>80</v>
      </c>
    </row>
    <row r="367" spans="1:65" s="13" customFormat="1" ht="11.25">
      <c r="B367" s="198"/>
      <c r="C367" s="199"/>
      <c r="D367" s="191" t="s">
        <v>165</v>
      </c>
      <c r="E367" s="200" t="s">
        <v>19</v>
      </c>
      <c r="F367" s="201" t="s">
        <v>1160</v>
      </c>
      <c r="G367" s="199"/>
      <c r="H367" s="202">
        <v>1.92</v>
      </c>
      <c r="I367" s="203"/>
      <c r="J367" s="199"/>
      <c r="K367" s="199"/>
      <c r="L367" s="204"/>
      <c r="M367" s="205"/>
      <c r="N367" s="206"/>
      <c r="O367" s="206"/>
      <c r="P367" s="206"/>
      <c r="Q367" s="206"/>
      <c r="R367" s="206"/>
      <c r="S367" s="206"/>
      <c r="T367" s="207"/>
      <c r="AT367" s="208" t="s">
        <v>165</v>
      </c>
      <c r="AU367" s="208" t="s">
        <v>80</v>
      </c>
      <c r="AV367" s="13" t="s">
        <v>80</v>
      </c>
      <c r="AW367" s="13" t="s">
        <v>33</v>
      </c>
      <c r="AX367" s="13" t="s">
        <v>71</v>
      </c>
      <c r="AY367" s="208" t="s">
        <v>152</v>
      </c>
    </row>
    <row r="368" spans="1:65" s="12" customFormat="1" ht="22.9" customHeight="1">
      <c r="B368" s="162"/>
      <c r="C368" s="163"/>
      <c r="D368" s="164" t="s">
        <v>70</v>
      </c>
      <c r="E368" s="176" t="s">
        <v>629</v>
      </c>
      <c r="F368" s="176" t="s">
        <v>630</v>
      </c>
      <c r="G368" s="163"/>
      <c r="H368" s="163"/>
      <c r="I368" s="166"/>
      <c r="J368" s="177">
        <f>BK368</f>
        <v>0</v>
      </c>
      <c r="K368" s="163"/>
      <c r="L368" s="168"/>
      <c r="M368" s="169"/>
      <c r="N368" s="170"/>
      <c r="O368" s="170"/>
      <c r="P368" s="171">
        <f>SUM(P369:P371)</f>
        <v>0</v>
      </c>
      <c r="Q368" s="170"/>
      <c r="R368" s="171">
        <f>SUM(R369:R371)</f>
        <v>0</v>
      </c>
      <c r="S368" s="170"/>
      <c r="T368" s="172">
        <f>SUM(T369:T371)</f>
        <v>0</v>
      </c>
      <c r="AR368" s="173" t="s">
        <v>78</v>
      </c>
      <c r="AT368" s="174" t="s">
        <v>70</v>
      </c>
      <c r="AU368" s="174" t="s">
        <v>78</v>
      </c>
      <c r="AY368" s="173" t="s">
        <v>152</v>
      </c>
      <c r="BK368" s="175">
        <f>SUM(BK369:BK371)</f>
        <v>0</v>
      </c>
    </row>
    <row r="369" spans="1:65" s="2" customFormat="1" ht="16.5" customHeight="1">
      <c r="A369" s="34"/>
      <c r="B369" s="35"/>
      <c r="C369" s="178" t="s">
        <v>585</v>
      </c>
      <c r="D369" s="178" t="s">
        <v>154</v>
      </c>
      <c r="E369" s="179" t="s">
        <v>1164</v>
      </c>
      <c r="F369" s="180" t="s">
        <v>1165</v>
      </c>
      <c r="G369" s="181" t="s">
        <v>308</v>
      </c>
      <c r="H369" s="182">
        <v>212.62200000000001</v>
      </c>
      <c r="I369" s="183"/>
      <c r="J369" s="184">
        <f>ROUND(I369*H369,2)</f>
        <v>0</v>
      </c>
      <c r="K369" s="180" t="s">
        <v>158</v>
      </c>
      <c r="L369" s="39"/>
      <c r="M369" s="185" t="s">
        <v>19</v>
      </c>
      <c r="N369" s="186" t="s">
        <v>43</v>
      </c>
      <c r="O369" s="64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159</v>
      </c>
      <c r="AT369" s="189" t="s">
        <v>154</v>
      </c>
      <c r="AU369" s="189" t="s">
        <v>80</v>
      </c>
      <c r="AY369" s="17" t="s">
        <v>152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7" t="s">
        <v>80</v>
      </c>
      <c r="BK369" s="190">
        <f>ROUND(I369*H369,2)</f>
        <v>0</v>
      </c>
      <c r="BL369" s="17" t="s">
        <v>159</v>
      </c>
      <c r="BM369" s="189" t="s">
        <v>1166</v>
      </c>
    </row>
    <row r="370" spans="1:65" s="2" customFormat="1" ht="11.25">
      <c r="A370" s="34"/>
      <c r="B370" s="35"/>
      <c r="C370" s="36"/>
      <c r="D370" s="191" t="s">
        <v>161</v>
      </c>
      <c r="E370" s="36"/>
      <c r="F370" s="192" t="s">
        <v>1167</v>
      </c>
      <c r="G370" s="36"/>
      <c r="H370" s="36"/>
      <c r="I370" s="193"/>
      <c r="J370" s="36"/>
      <c r="K370" s="36"/>
      <c r="L370" s="39"/>
      <c r="M370" s="194"/>
      <c r="N370" s="195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161</v>
      </c>
      <c r="AU370" s="17" t="s">
        <v>80</v>
      </c>
    </row>
    <row r="371" spans="1:65" s="2" customFormat="1" ht="11.25">
      <c r="A371" s="34"/>
      <c r="B371" s="35"/>
      <c r="C371" s="36"/>
      <c r="D371" s="196" t="s">
        <v>163</v>
      </c>
      <c r="E371" s="36"/>
      <c r="F371" s="197" t="s">
        <v>1168</v>
      </c>
      <c r="G371" s="36"/>
      <c r="H371" s="36"/>
      <c r="I371" s="193"/>
      <c r="J371" s="36"/>
      <c r="K371" s="36"/>
      <c r="L371" s="39"/>
      <c r="M371" s="194"/>
      <c r="N371" s="195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163</v>
      </c>
      <c r="AU371" s="17" t="s">
        <v>80</v>
      </c>
    </row>
    <row r="372" spans="1:65" s="12" customFormat="1" ht="25.9" customHeight="1">
      <c r="B372" s="162"/>
      <c r="C372" s="163"/>
      <c r="D372" s="164" t="s">
        <v>70</v>
      </c>
      <c r="E372" s="165" t="s">
        <v>637</v>
      </c>
      <c r="F372" s="165" t="s">
        <v>638</v>
      </c>
      <c r="G372" s="163"/>
      <c r="H372" s="163"/>
      <c r="I372" s="166"/>
      <c r="J372" s="167">
        <f>BK372</f>
        <v>0</v>
      </c>
      <c r="K372" s="163"/>
      <c r="L372" s="168"/>
      <c r="M372" s="169"/>
      <c r="N372" s="170"/>
      <c r="O372" s="170"/>
      <c r="P372" s="171">
        <f>P373+P388</f>
        <v>0</v>
      </c>
      <c r="Q372" s="170"/>
      <c r="R372" s="171">
        <f>R373+R388</f>
        <v>0.105383</v>
      </c>
      <c r="S372" s="170"/>
      <c r="T372" s="172">
        <f>T373+T388</f>
        <v>0</v>
      </c>
      <c r="AR372" s="173" t="s">
        <v>80</v>
      </c>
      <c r="AT372" s="174" t="s">
        <v>70</v>
      </c>
      <c r="AU372" s="174" t="s">
        <v>71</v>
      </c>
      <c r="AY372" s="173" t="s">
        <v>152</v>
      </c>
      <c r="BK372" s="175">
        <f>BK373+BK388</f>
        <v>0</v>
      </c>
    </row>
    <row r="373" spans="1:65" s="12" customFormat="1" ht="22.9" customHeight="1">
      <c r="B373" s="162"/>
      <c r="C373" s="163"/>
      <c r="D373" s="164" t="s">
        <v>70</v>
      </c>
      <c r="E373" s="176" t="s">
        <v>1169</v>
      </c>
      <c r="F373" s="176" t="s">
        <v>1170</v>
      </c>
      <c r="G373" s="163"/>
      <c r="H373" s="163"/>
      <c r="I373" s="166"/>
      <c r="J373" s="177">
        <f>BK373</f>
        <v>0</v>
      </c>
      <c r="K373" s="163"/>
      <c r="L373" s="168"/>
      <c r="M373" s="169"/>
      <c r="N373" s="170"/>
      <c r="O373" s="170"/>
      <c r="P373" s="171">
        <f>SUM(P374:P387)</f>
        <v>0</v>
      </c>
      <c r="Q373" s="170"/>
      <c r="R373" s="171">
        <f>SUM(R374:R387)</f>
        <v>4.50225E-2</v>
      </c>
      <c r="S373" s="170"/>
      <c r="T373" s="172">
        <f>SUM(T374:T387)</f>
        <v>0</v>
      </c>
      <c r="AR373" s="173" t="s">
        <v>80</v>
      </c>
      <c r="AT373" s="174" t="s">
        <v>70</v>
      </c>
      <c r="AU373" s="174" t="s">
        <v>78</v>
      </c>
      <c r="AY373" s="173" t="s">
        <v>152</v>
      </c>
      <c r="BK373" s="175">
        <f>SUM(BK374:BK387)</f>
        <v>0</v>
      </c>
    </row>
    <row r="374" spans="1:65" s="2" customFormat="1" ht="16.5" customHeight="1">
      <c r="A374" s="34"/>
      <c r="B374" s="35"/>
      <c r="C374" s="178" t="s">
        <v>592</v>
      </c>
      <c r="D374" s="178" t="s">
        <v>154</v>
      </c>
      <c r="E374" s="179" t="s">
        <v>1171</v>
      </c>
      <c r="F374" s="180" t="s">
        <v>1172</v>
      </c>
      <c r="G374" s="181" t="s">
        <v>183</v>
      </c>
      <c r="H374" s="182">
        <v>36</v>
      </c>
      <c r="I374" s="183"/>
      <c r="J374" s="184">
        <f>ROUND(I374*H374,2)</f>
        <v>0</v>
      </c>
      <c r="K374" s="180" t="s">
        <v>158</v>
      </c>
      <c r="L374" s="39"/>
      <c r="M374" s="185" t="s">
        <v>19</v>
      </c>
      <c r="N374" s="186" t="s">
        <v>43</v>
      </c>
      <c r="O374" s="64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9" t="s">
        <v>275</v>
      </c>
      <c r="AT374" s="189" t="s">
        <v>154</v>
      </c>
      <c r="AU374" s="189" t="s">
        <v>80</v>
      </c>
      <c r="AY374" s="17" t="s">
        <v>152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7" t="s">
        <v>80</v>
      </c>
      <c r="BK374" s="190">
        <f>ROUND(I374*H374,2)</f>
        <v>0</v>
      </c>
      <c r="BL374" s="17" t="s">
        <v>275</v>
      </c>
      <c r="BM374" s="189" t="s">
        <v>1173</v>
      </c>
    </row>
    <row r="375" spans="1:65" s="2" customFormat="1" ht="11.25">
      <c r="A375" s="34"/>
      <c r="B375" s="35"/>
      <c r="C375" s="36"/>
      <c r="D375" s="191" t="s">
        <v>161</v>
      </c>
      <c r="E375" s="36"/>
      <c r="F375" s="192" t="s">
        <v>1174</v>
      </c>
      <c r="G375" s="36"/>
      <c r="H375" s="36"/>
      <c r="I375" s="193"/>
      <c r="J375" s="36"/>
      <c r="K375" s="36"/>
      <c r="L375" s="39"/>
      <c r="M375" s="194"/>
      <c r="N375" s="195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161</v>
      </c>
      <c r="AU375" s="17" t="s">
        <v>80</v>
      </c>
    </row>
    <row r="376" spans="1:65" s="2" customFormat="1" ht="11.25">
      <c r="A376" s="34"/>
      <c r="B376" s="35"/>
      <c r="C376" s="36"/>
      <c r="D376" s="196" t="s">
        <v>163</v>
      </c>
      <c r="E376" s="36"/>
      <c r="F376" s="197" t="s">
        <v>1175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163</v>
      </c>
      <c r="AU376" s="17" t="s">
        <v>80</v>
      </c>
    </row>
    <row r="377" spans="1:65" s="13" customFormat="1" ht="11.25">
      <c r="B377" s="198"/>
      <c r="C377" s="199"/>
      <c r="D377" s="191" t="s">
        <v>165</v>
      </c>
      <c r="E377" s="200" t="s">
        <v>19</v>
      </c>
      <c r="F377" s="201" t="s">
        <v>1176</v>
      </c>
      <c r="G377" s="199"/>
      <c r="H377" s="202">
        <v>36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165</v>
      </c>
      <c r="AU377" s="208" t="s">
        <v>80</v>
      </c>
      <c r="AV377" s="13" t="s">
        <v>80</v>
      </c>
      <c r="AW377" s="13" t="s">
        <v>33</v>
      </c>
      <c r="AX377" s="13" t="s">
        <v>78</v>
      </c>
      <c r="AY377" s="208" t="s">
        <v>152</v>
      </c>
    </row>
    <row r="378" spans="1:65" s="2" customFormat="1" ht="16.5" customHeight="1">
      <c r="A378" s="34"/>
      <c r="B378" s="35"/>
      <c r="C378" s="178" t="s">
        <v>599</v>
      </c>
      <c r="D378" s="178" t="s">
        <v>154</v>
      </c>
      <c r="E378" s="179" t="s">
        <v>1177</v>
      </c>
      <c r="F378" s="180" t="s">
        <v>1178</v>
      </c>
      <c r="G378" s="181" t="s">
        <v>183</v>
      </c>
      <c r="H378" s="182">
        <v>42.3</v>
      </c>
      <c r="I378" s="183"/>
      <c r="J378" s="184">
        <f>ROUND(I378*H378,2)</f>
        <v>0</v>
      </c>
      <c r="K378" s="180" t="s">
        <v>158</v>
      </c>
      <c r="L378" s="39"/>
      <c r="M378" s="185" t="s">
        <v>19</v>
      </c>
      <c r="N378" s="186" t="s">
        <v>43</v>
      </c>
      <c r="O378" s="64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9" t="s">
        <v>275</v>
      </c>
      <c r="AT378" s="189" t="s">
        <v>154</v>
      </c>
      <c r="AU378" s="189" t="s">
        <v>80</v>
      </c>
      <c r="AY378" s="17" t="s">
        <v>152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17" t="s">
        <v>80</v>
      </c>
      <c r="BK378" s="190">
        <f>ROUND(I378*H378,2)</f>
        <v>0</v>
      </c>
      <c r="BL378" s="17" t="s">
        <v>275</v>
      </c>
      <c r="BM378" s="189" t="s">
        <v>1179</v>
      </c>
    </row>
    <row r="379" spans="1:65" s="2" customFormat="1" ht="11.25">
      <c r="A379" s="34"/>
      <c r="B379" s="35"/>
      <c r="C379" s="36"/>
      <c r="D379" s="191" t="s">
        <v>161</v>
      </c>
      <c r="E379" s="36"/>
      <c r="F379" s="192" t="s">
        <v>1180</v>
      </c>
      <c r="G379" s="36"/>
      <c r="H379" s="36"/>
      <c r="I379" s="193"/>
      <c r="J379" s="36"/>
      <c r="K379" s="36"/>
      <c r="L379" s="39"/>
      <c r="M379" s="194"/>
      <c r="N379" s="195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161</v>
      </c>
      <c r="AU379" s="17" t="s">
        <v>80</v>
      </c>
    </row>
    <row r="380" spans="1:65" s="2" customFormat="1" ht="11.25">
      <c r="A380" s="34"/>
      <c r="B380" s="35"/>
      <c r="C380" s="36"/>
      <c r="D380" s="196" t="s">
        <v>163</v>
      </c>
      <c r="E380" s="36"/>
      <c r="F380" s="197" t="s">
        <v>1181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163</v>
      </c>
      <c r="AU380" s="17" t="s">
        <v>80</v>
      </c>
    </row>
    <row r="381" spans="1:65" s="13" customFormat="1" ht="11.25">
      <c r="B381" s="198"/>
      <c r="C381" s="199"/>
      <c r="D381" s="191" t="s">
        <v>165</v>
      </c>
      <c r="E381" s="200" t="s">
        <v>19</v>
      </c>
      <c r="F381" s="201" t="s">
        <v>1182</v>
      </c>
      <c r="G381" s="199"/>
      <c r="H381" s="202">
        <v>42.3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165</v>
      </c>
      <c r="AU381" s="208" t="s">
        <v>80</v>
      </c>
      <c r="AV381" s="13" t="s">
        <v>80</v>
      </c>
      <c r="AW381" s="13" t="s">
        <v>33</v>
      </c>
      <c r="AX381" s="13" t="s">
        <v>78</v>
      </c>
      <c r="AY381" s="208" t="s">
        <v>152</v>
      </c>
    </row>
    <row r="382" spans="1:65" s="2" customFormat="1" ht="16.5" customHeight="1">
      <c r="A382" s="34"/>
      <c r="B382" s="35"/>
      <c r="C382" s="209" t="s">
        <v>608</v>
      </c>
      <c r="D382" s="209" t="s">
        <v>346</v>
      </c>
      <c r="E382" s="210" t="s">
        <v>1183</v>
      </c>
      <c r="F382" s="211" t="s">
        <v>1184</v>
      </c>
      <c r="G382" s="212" t="s">
        <v>183</v>
      </c>
      <c r="H382" s="213">
        <v>90.045000000000002</v>
      </c>
      <c r="I382" s="214"/>
      <c r="J382" s="215">
        <f>ROUND(I382*H382,2)</f>
        <v>0</v>
      </c>
      <c r="K382" s="211" t="s">
        <v>158</v>
      </c>
      <c r="L382" s="216"/>
      <c r="M382" s="217" t="s">
        <v>19</v>
      </c>
      <c r="N382" s="218" t="s">
        <v>43</v>
      </c>
      <c r="O382" s="64"/>
      <c r="P382" s="187">
        <f>O382*H382</f>
        <v>0</v>
      </c>
      <c r="Q382" s="187">
        <v>5.0000000000000001E-4</v>
      </c>
      <c r="R382" s="187">
        <f>Q382*H382</f>
        <v>4.50225E-2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392</v>
      </c>
      <c r="AT382" s="189" t="s">
        <v>346</v>
      </c>
      <c r="AU382" s="189" t="s">
        <v>80</v>
      </c>
      <c r="AY382" s="17" t="s">
        <v>152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7" t="s">
        <v>80</v>
      </c>
      <c r="BK382" s="190">
        <f>ROUND(I382*H382,2)</f>
        <v>0</v>
      </c>
      <c r="BL382" s="17" t="s">
        <v>275</v>
      </c>
      <c r="BM382" s="189" t="s">
        <v>1185</v>
      </c>
    </row>
    <row r="383" spans="1:65" s="2" customFormat="1" ht="11.25">
      <c r="A383" s="34"/>
      <c r="B383" s="35"/>
      <c r="C383" s="36"/>
      <c r="D383" s="191" t="s">
        <v>161</v>
      </c>
      <c r="E383" s="36"/>
      <c r="F383" s="192" t="s">
        <v>1184</v>
      </c>
      <c r="G383" s="36"/>
      <c r="H383" s="36"/>
      <c r="I383" s="193"/>
      <c r="J383" s="36"/>
      <c r="K383" s="36"/>
      <c r="L383" s="39"/>
      <c r="M383" s="194"/>
      <c r="N383" s="195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161</v>
      </c>
      <c r="AU383" s="17" t="s">
        <v>80</v>
      </c>
    </row>
    <row r="384" spans="1:65" s="13" customFormat="1" ht="11.25">
      <c r="B384" s="198"/>
      <c r="C384" s="199"/>
      <c r="D384" s="191" t="s">
        <v>165</v>
      </c>
      <c r="E384" s="200" t="s">
        <v>19</v>
      </c>
      <c r="F384" s="201" t="s">
        <v>1186</v>
      </c>
      <c r="G384" s="199"/>
      <c r="H384" s="202">
        <v>90.045000000000002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165</v>
      </c>
      <c r="AU384" s="208" t="s">
        <v>80</v>
      </c>
      <c r="AV384" s="13" t="s">
        <v>80</v>
      </c>
      <c r="AW384" s="13" t="s">
        <v>33</v>
      </c>
      <c r="AX384" s="13" t="s">
        <v>78</v>
      </c>
      <c r="AY384" s="208" t="s">
        <v>152</v>
      </c>
    </row>
    <row r="385" spans="1:65" s="2" customFormat="1" ht="16.5" customHeight="1">
      <c r="A385" s="34"/>
      <c r="B385" s="35"/>
      <c r="C385" s="178" t="s">
        <v>616</v>
      </c>
      <c r="D385" s="178" t="s">
        <v>154</v>
      </c>
      <c r="E385" s="179" t="s">
        <v>1187</v>
      </c>
      <c r="F385" s="180" t="s">
        <v>1188</v>
      </c>
      <c r="G385" s="181" t="s">
        <v>308</v>
      </c>
      <c r="H385" s="182">
        <v>4.4999999999999998E-2</v>
      </c>
      <c r="I385" s="183"/>
      <c r="J385" s="184">
        <f>ROUND(I385*H385,2)</f>
        <v>0</v>
      </c>
      <c r="K385" s="180" t="s">
        <v>158</v>
      </c>
      <c r="L385" s="39"/>
      <c r="M385" s="185" t="s">
        <v>19</v>
      </c>
      <c r="N385" s="186" t="s">
        <v>43</v>
      </c>
      <c r="O385" s="64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275</v>
      </c>
      <c r="AT385" s="189" t="s">
        <v>154</v>
      </c>
      <c r="AU385" s="189" t="s">
        <v>80</v>
      </c>
      <c r="AY385" s="17" t="s">
        <v>152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80</v>
      </c>
      <c r="BK385" s="190">
        <f>ROUND(I385*H385,2)</f>
        <v>0</v>
      </c>
      <c r="BL385" s="17" t="s">
        <v>275</v>
      </c>
      <c r="BM385" s="189" t="s">
        <v>1189</v>
      </c>
    </row>
    <row r="386" spans="1:65" s="2" customFormat="1" ht="19.5">
      <c r="A386" s="34"/>
      <c r="B386" s="35"/>
      <c r="C386" s="36"/>
      <c r="D386" s="191" t="s">
        <v>161</v>
      </c>
      <c r="E386" s="36"/>
      <c r="F386" s="192" t="s">
        <v>1190</v>
      </c>
      <c r="G386" s="36"/>
      <c r="H386" s="36"/>
      <c r="I386" s="193"/>
      <c r="J386" s="36"/>
      <c r="K386" s="36"/>
      <c r="L386" s="39"/>
      <c r="M386" s="194"/>
      <c r="N386" s="195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161</v>
      </c>
      <c r="AU386" s="17" t="s">
        <v>80</v>
      </c>
    </row>
    <row r="387" spans="1:65" s="2" customFormat="1" ht="11.25">
      <c r="A387" s="34"/>
      <c r="B387" s="35"/>
      <c r="C387" s="36"/>
      <c r="D387" s="196" t="s">
        <v>163</v>
      </c>
      <c r="E387" s="36"/>
      <c r="F387" s="197" t="s">
        <v>1191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163</v>
      </c>
      <c r="AU387" s="17" t="s">
        <v>80</v>
      </c>
    </row>
    <row r="388" spans="1:65" s="12" customFormat="1" ht="22.9" customHeight="1">
      <c r="B388" s="162"/>
      <c r="C388" s="163"/>
      <c r="D388" s="164" t="s">
        <v>70</v>
      </c>
      <c r="E388" s="176" t="s">
        <v>639</v>
      </c>
      <c r="F388" s="176" t="s">
        <v>640</v>
      </c>
      <c r="G388" s="163"/>
      <c r="H388" s="163"/>
      <c r="I388" s="166"/>
      <c r="J388" s="177">
        <f>BK388</f>
        <v>0</v>
      </c>
      <c r="K388" s="163"/>
      <c r="L388" s="168"/>
      <c r="M388" s="169"/>
      <c r="N388" s="170"/>
      <c r="O388" s="170"/>
      <c r="P388" s="171">
        <f>SUM(P389:P407)</f>
        <v>0</v>
      </c>
      <c r="Q388" s="170"/>
      <c r="R388" s="171">
        <f>SUM(R389:R407)</f>
        <v>6.0360499999999997E-2</v>
      </c>
      <c r="S388" s="170"/>
      <c r="T388" s="172">
        <f>SUM(T389:T407)</f>
        <v>0</v>
      </c>
      <c r="AR388" s="173" t="s">
        <v>80</v>
      </c>
      <c r="AT388" s="174" t="s">
        <v>70</v>
      </c>
      <c r="AU388" s="174" t="s">
        <v>78</v>
      </c>
      <c r="AY388" s="173" t="s">
        <v>152</v>
      </c>
      <c r="BK388" s="175">
        <f>SUM(BK389:BK407)</f>
        <v>0</v>
      </c>
    </row>
    <row r="389" spans="1:65" s="2" customFormat="1" ht="16.5" customHeight="1">
      <c r="A389" s="34"/>
      <c r="B389" s="35"/>
      <c r="C389" s="178" t="s">
        <v>623</v>
      </c>
      <c r="D389" s="178" t="s">
        <v>154</v>
      </c>
      <c r="E389" s="179" t="s">
        <v>642</v>
      </c>
      <c r="F389" s="180" t="s">
        <v>643</v>
      </c>
      <c r="G389" s="181" t="s">
        <v>366</v>
      </c>
      <c r="H389" s="182">
        <v>4</v>
      </c>
      <c r="I389" s="183"/>
      <c r="J389" s="184">
        <f>ROUND(I389*H389,2)</f>
        <v>0</v>
      </c>
      <c r="K389" s="180" t="s">
        <v>158</v>
      </c>
      <c r="L389" s="39"/>
      <c r="M389" s="185" t="s">
        <v>19</v>
      </c>
      <c r="N389" s="186" t="s">
        <v>43</v>
      </c>
      <c r="O389" s="64"/>
      <c r="P389" s="187">
        <f>O389*H389</f>
        <v>0</v>
      </c>
      <c r="Q389" s="187">
        <v>6.9999999999999994E-5</v>
      </c>
      <c r="R389" s="187">
        <f>Q389*H389</f>
        <v>2.7999999999999998E-4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275</v>
      </c>
      <c r="AT389" s="189" t="s">
        <v>154</v>
      </c>
      <c r="AU389" s="189" t="s">
        <v>80</v>
      </c>
      <c r="AY389" s="17" t="s">
        <v>152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80</v>
      </c>
      <c r="BK389" s="190">
        <f>ROUND(I389*H389,2)</f>
        <v>0</v>
      </c>
      <c r="BL389" s="17" t="s">
        <v>275</v>
      </c>
      <c r="BM389" s="189" t="s">
        <v>1192</v>
      </c>
    </row>
    <row r="390" spans="1:65" s="2" customFormat="1" ht="11.25">
      <c r="A390" s="34"/>
      <c r="B390" s="35"/>
      <c r="C390" s="36"/>
      <c r="D390" s="191" t="s">
        <v>161</v>
      </c>
      <c r="E390" s="36"/>
      <c r="F390" s="192" t="s">
        <v>645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161</v>
      </c>
      <c r="AU390" s="17" t="s">
        <v>80</v>
      </c>
    </row>
    <row r="391" spans="1:65" s="2" customFormat="1" ht="11.25">
      <c r="A391" s="34"/>
      <c r="B391" s="35"/>
      <c r="C391" s="36"/>
      <c r="D391" s="196" t="s">
        <v>163</v>
      </c>
      <c r="E391" s="36"/>
      <c r="F391" s="197" t="s">
        <v>646</v>
      </c>
      <c r="G391" s="36"/>
      <c r="H391" s="36"/>
      <c r="I391" s="193"/>
      <c r="J391" s="36"/>
      <c r="K391" s="36"/>
      <c r="L391" s="39"/>
      <c r="M391" s="194"/>
      <c r="N391" s="195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163</v>
      </c>
      <c r="AU391" s="17" t="s">
        <v>80</v>
      </c>
    </row>
    <row r="392" spans="1:65" s="13" customFormat="1" ht="11.25">
      <c r="B392" s="198"/>
      <c r="C392" s="199"/>
      <c r="D392" s="191" t="s">
        <v>165</v>
      </c>
      <c r="E392" s="200" t="s">
        <v>19</v>
      </c>
      <c r="F392" s="201" t="s">
        <v>1193</v>
      </c>
      <c r="G392" s="199"/>
      <c r="H392" s="202">
        <v>4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165</v>
      </c>
      <c r="AU392" s="208" t="s">
        <v>80</v>
      </c>
      <c r="AV392" s="13" t="s">
        <v>80</v>
      </c>
      <c r="AW392" s="13" t="s">
        <v>33</v>
      </c>
      <c r="AX392" s="13" t="s">
        <v>71</v>
      </c>
      <c r="AY392" s="208" t="s">
        <v>152</v>
      </c>
    </row>
    <row r="393" spans="1:65" s="2" customFormat="1" ht="16.5" customHeight="1">
      <c r="A393" s="34"/>
      <c r="B393" s="35"/>
      <c r="C393" s="209" t="s">
        <v>631</v>
      </c>
      <c r="D393" s="209" t="s">
        <v>346</v>
      </c>
      <c r="E393" s="210" t="s">
        <v>651</v>
      </c>
      <c r="F393" s="211" t="s">
        <v>652</v>
      </c>
      <c r="G393" s="212" t="s">
        <v>308</v>
      </c>
      <c r="H393" s="213">
        <v>4.0000000000000001E-3</v>
      </c>
      <c r="I393" s="214"/>
      <c r="J393" s="215">
        <f>ROUND(I393*H393,2)</f>
        <v>0</v>
      </c>
      <c r="K393" s="211" t="s">
        <v>158</v>
      </c>
      <c r="L393" s="216"/>
      <c r="M393" s="217" t="s">
        <v>19</v>
      </c>
      <c r="N393" s="218" t="s">
        <v>43</v>
      </c>
      <c r="O393" s="64"/>
      <c r="P393" s="187">
        <f>O393*H393</f>
        <v>0</v>
      </c>
      <c r="Q393" s="187">
        <v>1</v>
      </c>
      <c r="R393" s="187">
        <f>Q393*H393</f>
        <v>4.0000000000000001E-3</v>
      </c>
      <c r="S393" s="187">
        <v>0</v>
      </c>
      <c r="T393" s="18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9" t="s">
        <v>392</v>
      </c>
      <c r="AT393" s="189" t="s">
        <v>346</v>
      </c>
      <c r="AU393" s="189" t="s">
        <v>80</v>
      </c>
      <c r="AY393" s="17" t="s">
        <v>152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7" t="s">
        <v>80</v>
      </c>
      <c r="BK393" s="190">
        <f>ROUND(I393*H393,2)</f>
        <v>0</v>
      </c>
      <c r="BL393" s="17" t="s">
        <v>275</v>
      </c>
      <c r="BM393" s="189" t="s">
        <v>1194</v>
      </c>
    </row>
    <row r="394" spans="1:65" s="2" customFormat="1" ht="11.25">
      <c r="A394" s="34"/>
      <c r="B394" s="35"/>
      <c r="C394" s="36"/>
      <c r="D394" s="191" t="s">
        <v>161</v>
      </c>
      <c r="E394" s="36"/>
      <c r="F394" s="192" t="s">
        <v>652</v>
      </c>
      <c r="G394" s="36"/>
      <c r="H394" s="36"/>
      <c r="I394" s="193"/>
      <c r="J394" s="36"/>
      <c r="K394" s="36"/>
      <c r="L394" s="39"/>
      <c r="M394" s="194"/>
      <c r="N394" s="195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161</v>
      </c>
      <c r="AU394" s="17" t="s">
        <v>80</v>
      </c>
    </row>
    <row r="395" spans="1:65" s="13" customFormat="1" ht="11.25">
      <c r="B395" s="198"/>
      <c r="C395" s="199"/>
      <c r="D395" s="191" t="s">
        <v>165</v>
      </c>
      <c r="E395" s="200" t="s">
        <v>19</v>
      </c>
      <c r="F395" s="201" t="s">
        <v>1195</v>
      </c>
      <c r="G395" s="199"/>
      <c r="H395" s="202">
        <v>4.0000000000000001E-3</v>
      </c>
      <c r="I395" s="203"/>
      <c r="J395" s="199"/>
      <c r="K395" s="199"/>
      <c r="L395" s="204"/>
      <c r="M395" s="205"/>
      <c r="N395" s="206"/>
      <c r="O395" s="206"/>
      <c r="P395" s="206"/>
      <c r="Q395" s="206"/>
      <c r="R395" s="206"/>
      <c r="S395" s="206"/>
      <c r="T395" s="207"/>
      <c r="AT395" s="208" t="s">
        <v>165</v>
      </c>
      <c r="AU395" s="208" t="s">
        <v>80</v>
      </c>
      <c r="AV395" s="13" t="s">
        <v>80</v>
      </c>
      <c r="AW395" s="13" t="s">
        <v>33</v>
      </c>
      <c r="AX395" s="13" t="s">
        <v>78</v>
      </c>
      <c r="AY395" s="208" t="s">
        <v>152</v>
      </c>
    </row>
    <row r="396" spans="1:65" s="2" customFormat="1" ht="16.5" customHeight="1">
      <c r="A396" s="34"/>
      <c r="B396" s="35"/>
      <c r="C396" s="178" t="s">
        <v>641</v>
      </c>
      <c r="D396" s="178" t="s">
        <v>154</v>
      </c>
      <c r="E396" s="179" t="s">
        <v>692</v>
      </c>
      <c r="F396" s="180" t="s">
        <v>693</v>
      </c>
      <c r="G396" s="181" t="s">
        <v>366</v>
      </c>
      <c r="H396" s="182">
        <v>53.41</v>
      </c>
      <c r="I396" s="183"/>
      <c r="J396" s="184">
        <f>ROUND(I396*H396,2)</f>
        <v>0</v>
      </c>
      <c r="K396" s="180" t="s">
        <v>158</v>
      </c>
      <c r="L396" s="39"/>
      <c r="M396" s="185" t="s">
        <v>19</v>
      </c>
      <c r="N396" s="186" t="s">
        <v>43</v>
      </c>
      <c r="O396" s="64"/>
      <c r="P396" s="187">
        <f>O396*H396</f>
        <v>0</v>
      </c>
      <c r="Q396" s="187">
        <v>5.0000000000000002E-5</v>
      </c>
      <c r="R396" s="187">
        <f>Q396*H396</f>
        <v>2.6705000000000001E-3</v>
      </c>
      <c r="S396" s="187">
        <v>0</v>
      </c>
      <c r="T396" s="18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9" t="s">
        <v>275</v>
      </c>
      <c r="AT396" s="189" t="s">
        <v>154</v>
      </c>
      <c r="AU396" s="189" t="s">
        <v>80</v>
      </c>
      <c r="AY396" s="17" t="s">
        <v>152</v>
      </c>
      <c r="BE396" s="190">
        <f>IF(N396="základní",J396,0)</f>
        <v>0</v>
      </c>
      <c r="BF396" s="190">
        <f>IF(N396="snížená",J396,0)</f>
        <v>0</v>
      </c>
      <c r="BG396" s="190">
        <f>IF(N396="zákl. přenesená",J396,0)</f>
        <v>0</v>
      </c>
      <c r="BH396" s="190">
        <f>IF(N396="sníž. přenesená",J396,0)</f>
        <v>0</v>
      </c>
      <c r="BI396" s="190">
        <f>IF(N396="nulová",J396,0)</f>
        <v>0</v>
      </c>
      <c r="BJ396" s="17" t="s">
        <v>80</v>
      </c>
      <c r="BK396" s="190">
        <f>ROUND(I396*H396,2)</f>
        <v>0</v>
      </c>
      <c r="BL396" s="17" t="s">
        <v>275</v>
      </c>
      <c r="BM396" s="189" t="s">
        <v>1196</v>
      </c>
    </row>
    <row r="397" spans="1:65" s="2" customFormat="1" ht="11.25">
      <c r="A397" s="34"/>
      <c r="B397" s="35"/>
      <c r="C397" s="36"/>
      <c r="D397" s="191" t="s">
        <v>161</v>
      </c>
      <c r="E397" s="36"/>
      <c r="F397" s="192" t="s">
        <v>695</v>
      </c>
      <c r="G397" s="36"/>
      <c r="H397" s="36"/>
      <c r="I397" s="193"/>
      <c r="J397" s="36"/>
      <c r="K397" s="36"/>
      <c r="L397" s="39"/>
      <c r="M397" s="194"/>
      <c r="N397" s="195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161</v>
      </c>
      <c r="AU397" s="17" t="s">
        <v>80</v>
      </c>
    </row>
    <row r="398" spans="1:65" s="2" customFormat="1" ht="11.25">
      <c r="A398" s="34"/>
      <c r="B398" s="35"/>
      <c r="C398" s="36"/>
      <c r="D398" s="196" t="s">
        <v>163</v>
      </c>
      <c r="E398" s="36"/>
      <c r="F398" s="197" t="s">
        <v>696</v>
      </c>
      <c r="G398" s="36"/>
      <c r="H398" s="36"/>
      <c r="I398" s="193"/>
      <c r="J398" s="36"/>
      <c r="K398" s="36"/>
      <c r="L398" s="39"/>
      <c r="M398" s="194"/>
      <c r="N398" s="195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163</v>
      </c>
      <c r="AU398" s="17" t="s">
        <v>80</v>
      </c>
    </row>
    <row r="399" spans="1:65" s="13" customFormat="1" ht="11.25">
      <c r="B399" s="198"/>
      <c r="C399" s="199"/>
      <c r="D399" s="191" t="s">
        <v>165</v>
      </c>
      <c r="E399" s="200" t="s">
        <v>19</v>
      </c>
      <c r="F399" s="201" t="s">
        <v>1197</v>
      </c>
      <c r="G399" s="199"/>
      <c r="H399" s="202">
        <v>53.41</v>
      </c>
      <c r="I399" s="203"/>
      <c r="J399" s="199"/>
      <c r="K399" s="199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165</v>
      </c>
      <c r="AU399" s="208" t="s">
        <v>80</v>
      </c>
      <c r="AV399" s="13" t="s">
        <v>80</v>
      </c>
      <c r="AW399" s="13" t="s">
        <v>33</v>
      </c>
      <c r="AX399" s="13" t="s">
        <v>78</v>
      </c>
      <c r="AY399" s="208" t="s">
        <v>152</v>
      </c>
    </row>
    <row r="400" spans="1:65" s="2" customFormat="1" ht="16.5" customHeight="1">
      <c r="A400" s="34"/>
      <c r="B400" s="35"/>
      <c r="C400" s="209" t="s">
        <v>650</v>
      </c>
      <c r="D400" s="209" t="s">
        <v>346</v>
      </c>
      <c r="E400" s="210" t="s">
        <v>1198</v>
      </c>
      <c r="F400" s="211" t="s">
        <v>1199</v>
      </c>
      <c r="G400" s="212" t="s">
        <v>1200</v>
      </c>
      <c r="H400" s="213">
        <v>1</v>
      </c>
      <c r="I400" s="214"/>
      <c r="J400" s="215">
        <f>ROUND(I400*H400,2)</f>
        <v>0</v>
      </c>
      <c r="K400" s="211" t="s">
        <v>19</v>
      </c>
      <c r="L400" s="216"/>
      <c r="M400" s="217" t="s">
        <v>19</v>
      </c>
      <c r="N400" s="218" t="s">
        <v>43</v>
      </c>
      <c r="O400" s="64"/>
      <c r="P400" s="187">
        <f>O400*H400</f>
        <v>0</v>
      </c>
      <c r="Q400" s="187">
        <v>5.3409999999999999E-2</v>
      </c>
      <c r="R400" s="187">
        <f>Q400*H400</f>
        <v>5.3409999999999999E-2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213</v>
      </c>
      <c r="AT400" s="189" t="s">
        <v>346</v>
      </c>
      <c r="AU400" s="189" t="s">
        <v>80</v>
      </c>
      <c r="AY400" s="17" t="s">
        <v>152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7" t="s">
        <v>80</v>
      </c>
      <c r="BK400" s="190">
        <f>ROUND(I400*H400,2)</f>
        <v>0</v>
      </c>
      <c r="BL400" s="17" t="s">
        <v>159</v>
      </c>
      <c r="BM400" s="189" t="s">
        <v>1201</v>
      </c>
    </row>
    <row r="401" spans="1:65" s="2" customFormat="1" ht="11.25">
      <c r="A401" s="34"/>
      <c r="B401" s="35"/>
      <c r="C401" s="36"/>
      <c r="D401" s="191" t="s">
        <v>161</v>
      </c>
      <c r="E401" s="36"/>
      <c r="F401" s="192" t="s">
        <v>1199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161</v>
      </c>
      <c r="AU401" s="17" t="s">
        <v>80</v>
      </c>
    </row>
    <row r="402" spans="1:65" s="2" customFormat="1" ht="16.5" customHeight="1">
      <c r="A402" s="34"/>
      <c r="B402" s="35"/>
      <c r="C402" s="178" t="s">
        <v>655</v>
      </c>
      <c r="D402" s="178" t="s">
        <v>154</v>
      </c>
      <c r="E402" s="179" t="s">
        <v>1202</v>
      </c>
      <c r="F402" s="180" t="s">
        <v>705</v>
      </c>
      <c r="G402" s="181" t="s">
        <v>366</v>
      </c>
      <c r="H402" s="182">
        <v>4.32</v>
      </c>
      <c r="I402" s="183"/>
      <c r="J402" s="184">
        <f>ROUND(I402*H402,2)</f>
        <v>0</v>
      </c>
      <c r="K402" s="180" t="s">
        <v>19</v>
      </c>
      <c r="L402" s="39"/>
      <c r="M402" s="185" t="s">
        <v>19</v>
      </c>
      <c r="N402" s="186" t="s">
        <v>43</v>
      </c>
      <c r="O402" s="64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9" t="s">
        <v>275</v>
      </c>
      <c r="AT402" s="189" t="s">
        <v>154</v>
      </c>
      <c r="AU402" s="189" t="s">
        <v>80</v>
      </c>
      <c r="AY402" s="17" t="s">
        <v>152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17" t="s">
        <v>80</v>
      </c>
      <c r="BK402" s="190">
        <f>ROUND(I402*H402,2)</f>
        <v>0</v>
      </c>
      <c r="BL402" s="17" t="s">
        <v>275</v>
      </c>
      <c r="BM402" s="189" t="s">
        <v>1203</v>
      </c>
    </row>
    <row r="403" spans="1:65" s="2" customFormat="1" ht="11.25">
      <c r="A403" s="34"/>
      <c r="B403" s="35"/>
      <c r="C403" s="36"/>
      <c r="D403" s="191" t="s">
        <v>161</v>
      </c>
      <c r="E403" s="36"/>
      <c r="F403" s="192" t="s">
        <v>705</v>
      </c>
      <c r="G403" s="36"/>
      <c r="H403" s="36"/>
      <c r="I403" s="193"/>
      <c r="J403" s="36"/>
      <c r="K403" s="36"/>
      <c r="L403" s="39"/>
      <c r="M403" s="194"/>
      <c r="N403" s="195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161</v>
      </c>
      <c r="AU403" s="17" t="s">
        <v>80</v>
      </c>
    </row>
    <row r="404" spans="1:65" s="13" customFormat="1" ht="11.25">
      <c r="B404" s="198"/>
      <c r="C404" s="199"/>
      <c r="D404" s="191" t="s">
        <v>165</v>
      </c>
      <c r="E404" s="200" t="s">
        <v>19</v>
      </c>
      <c r="F404" s="201" t="s">
        <v>1204</v>
      </c>
      <c r="G404" s="199"/>
      <c r="H404" s="202">
        <v>4.32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165</v>
      </c>
      <c r="AU404" s="208" t="s">
        <v>80</v>
      </c>
      <c r="AV404" s="13" t="s">
        <v>80</v>
      </c>
      <c r="AW404" s="13" t="s">
        <v>33</v>
      </c>
      <c r="AX404" s="13" t="s">
        <v>71</v>
      </c>
      <c r="AY404" s="208" t="s">
        <v>152</v>
      </c>
    </row>
    <row r="405" spans="1:65" s="2" customFormat="1" ht="16.5" customHeight="1">
      <c r="A405" s="34"/>
      <c r="B405" s="35"/>
      <c r="C405" s="178" t="s">
        <v>660</v>
      </c>
      <c r="D405" s="178" t="s">
        <v>154</v>
      </c>
      <c r="E405" s="179" t="s">
        <v>711</v>
      </c>
      <c r="F405" s="180" t="s">
        <v>712</v>
      </c>
      <c r="G405" s="181" t="s">
        <v>308</v>
      </c>
      <c r="H405" s="182">
        <v>7.0000000000000001E-3</v>
      </c>
      <c r="I405" s="183"/>
      <c r="J405" s="184">
        <f>ROUND(I405*H405,2)</f>
        <v>0</v>
      </c>
      <c r="K405" s="180" t="s">
        <v>158</v>
      </c>
      <c r="L405" s="39"/>
      <c r="M405" s="185" t="s">
        <v>19</v>
      </c>
      <c r="N405" s="186" t="s">
        <v>43</v>
      </c>
      <c r="O405" s="64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275</v>
      </c>
      <c r="AT405" s="189" t="s">
        <v>154</v>
      </c>
      <c r="AU405" s="189" t="s">
        <v>80</v>
      </c>
      <c r="AY405" s="17" t="s">
        <v>152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7" t="s">
        <v>80</v>
      </c>
      <c r="BK405" s="190">
        <f>ROUND(I405*H405,2)</f>
        <v>0</v>
      </c>
      <c r="BL405" s="17" t="s">
        <v>275</v>
      </c>
      <c r="BM405" s="189" t="s">
        <v>1205</v>
      </c>
    </row>
    <row r="406" spans="1:65" s="2" customFormat="1" ht="19.5">
      <c r="A406" s="34"/>
      <c r="B406" s="35"/>
      <c r="C406" s="36"/>
      <c r="D406" s="191" t="s">
        <v>161</v>
      </c>
      <c r="E406" s="36"/>
      <c r="F406" s="192" t="s">
        <v>714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161</v>
      </c>
      <c r="AU406" s="17" t="s">
        <v>80</v>
      </c>
    </row>
    <row r="407" spans="1:65" s="2" customFormat="1" ht="11.25">
      <c r="A407" s="34"/>
      <c r="B407" s="35"/>
      <c r="C407" s="36"/>
      <c r="D407" s="196" t="s">
        <v>163</v>
      </c>
      <c r="E407" s="36"/>
      <c r="F407" s="197" t="s">
        <v>715</v>
      </c>
      <c r="G407" s="36"/>
      <c r="H407" s="36"/>
      <c r="I407" s="193"/>
      <c r="J407" s="36"/>
      <c r="K407" s="36"/>
      <c r="L407" s="39"/>
      <c r="M407" s="220"/>
      <c r="N407" s="221"/>
      <c r="O407" s="222"/>
      <c r="P407" s="222"/>
      <c r="Q407" s="222"/>
      <c r="R407" s="222"/>
      <c r="S407" s="222"/>
      <c r="T407" s="223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163</v>
      </c>
      <c r="AU407" s="17" t="s">
        <v>80</v>
      </c>
    </row>
    <row r="408" spans="1:65" s="2" customFormat="1" ht="6.95" customHeight="1">
      <c r="A408" s="34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39"/>
      <c r="M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</row>
  </sheetData>
  <sheetProtection algorithmName="SHA-512" hashValue="PEhq0xEByE9xfimvA3Ib8ukV1wya7wlyNh2hOqcP6KMazN+ZEUr/DRKpsG7BI9gW48OFIRA1Vihem08BRokpcA==" saltValue="C97SuDNM/JuGa4Unwk42cUl1bGQfHVcpeSXSfmO2HU6U9jWOklGwFqU7baVgSzy0FO1dyQczirgpJej/U5/RBQ==" spinCount="100000" sheet="1" objects="1" scenarios="1" formatColumns="0" formatRows="0" autoFilter="0"/>
  <autoFilter ref="C95:K407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/>
    <hyperlink ref="F105" r:id="rId2"/>
    <hyperlink ref="F109" r:id="rId3"/>
    <hyperlink ref="F113" r:id="rId4"/>
    <hyperlink ref="F119" r:id="rId5"/>
    <hyperlink ref="F123" r:id="rId6"/>
    <hyperlink ref="F127" r:id="rId7"/>
    <hyperlink ref="F131" r:id="rId8"/>
    <hyperlink ref="F136" r:id="rId9"/>
    <hyperlink ref="F141" r:id="rId10"/>
    <hyperlink ref="F145" r:id="rId11"/>
    <hyperlink ref="F148" r:id="rId12"/>
    <hyperlink ref="F152" r:id="rId13"/>
    <hyperlink ref="F155" r:id="rId14"/>
    <hyperlink ref="F159" r:id="rId15"/>
    <hyperlink ref="F163" r:id="rId16"/>
    <hyperlink ref="F168" r:id="rId17"/>
    <hyperlink ref="F172" r:id="rId18"/>
    <hyperlink ref="F176" r:id="rId19"/>
    <hyperlink ref="F180" r:id="rId20"/>
    <hyperlink ref="F189" r:id="rId21"/>
    <hyperlink ref="F196" r:id="rId22"/>
    <hyperlink ref="F200" r:id="rId23"/>
    <hyperlink ref="F209" r:id="rId24"/>
    <hyperlink ref="F213" r:id="rId25"/>
    <hyperlink ref="F218" r:id="rId26"/>
    <hyperlink ref="F222" r:id="rId27"/>
    <hyperlink ref="F226" r:id="rId28"/>
    <hyperlink ref="F231" r:id="rId29"/>
    <hyperlink ref="F235" r:id="rId30"/>
    <hyperlink ref="F239" r:id="rId31"/>
    <hyperlink ref="F242" r:id="rId32"/>
    <hyperlink ref="F248" r:id="rId33"/>
    <hyperlink ref="F254" r:id="rId34"/>
    <hyperlink ref="F257" r:id="rId35"/>
    <hyperlink ref="F264" r:id="rId36"/>
    <hyperlink ref="F268" r:id="rId37"/>
    <hyperlink ref="F272" r:id="rId38"/>
    <hyperlink ref="F279" r:id="rId39"/>
    <hyperlink ref="F286" r:id="rId40"/>
    <hyperlink ref="F290" r:id="rId41"/>
    <hyperlink ref="F294" r:id="rId42"/>
    <hyperlink ref="F301" r:id="rId43"/>
    <hyperlink ref="F306" r:id="rId44"/>
    <hyperlink ref="F310" r:id="rId45"/>
    <hyperlink ref="F314" r:id="rId46"/>
    <hyperlink ref="F337" r:id="rId47"/>
    <hyperlink ref="F343" r:id="rId48"/>
    <hyperlink ref="F349" r:id="rId49"/>
    <hyperlink ref="F353" r:id="rId50"/>
    <hyperlink ref="F358" r:id="rId51"/>
    <hyperlink ref="F362" r:id="rId52"/>
    <hyperlink ref="F366" r:id="rId53"/>
    <hyperlink ref="F371" r:id="rId54"/>
    <hyperlink ref="F376" r:id="rId55"/>
    <hyperlink ref="F380" r:id="rId56"/>
    <hyperlink ref="F387" r:id="rId57"/>
    <hyperlink ref="F391" r:id="rId58"/>
    <hyperlink ref="F398" r:id="rId59"/>
    <hyperlink ref="F407" r:id="rId6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100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1206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94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ROUND((SUM(BE87:BE92)),  2)</f>
        <v>0</v>
      </c>
      <c r="G35" s="34"/>
      <c r="H35" s="34"/>
      <c r="I35" s="124">
        <v>0.21</v>
      </c>
      <c r="J35" s="123">
        <f>ROUND(((SUM(BE87:BE92))*I35),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ROUND((SUM(BF87:BF92)),  2)</f>
        <v>0</v>
      </c>
      <c r="G36" s="34"/>
      <c r="H36" s="34"/>
      <c r="I36" s="124">
        <v>0.15</v>
      </c>
      <c r="J36" s="123">
        <f>ROUND(((SUM(BF87:BF92))*I36),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ROUND((SUM(BG87:BG92)),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ROUND((SUM(BH87:BH92)),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ROUND((SUM(BI87:BI92)),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SO-05b - Přívod vody pro areál horního parku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131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137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9" t="str">
        <f>E7</f>
        <v>Domov pod hradem Žampach - hospodaření se srážkovými vodami</v>
      </c>
      <c r="F75" s="370"/>
      <c r="G75" s="370"/>
      <c r="H75" s="37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119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69" t="s">
        <v>120</v>
      </c>
      <c r="F77" s="371"/>
      <c r="G77" s="371"/>
      <c r="H77" s="37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121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3" t="str">
        <f>E11</f>
        <v>SO-05b - Přívod vody pro areál horního parku</v>
      </c>
      <c r="F79" s="371"/>
      <c r="G79" s="371"/>
      <c r="H79" s="37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 xml:space="preserve"> </v>
      </c>
      <c r="G81" s="36"/>
      <c r="H81" s="36"/>
      <c r="I81" s="29" t="s">
        <v>23</v>
      </c>
      <c r="J81" s="59" t="str">
        <f>IF(J14="","",J14)</f>
        <v>30. 11. 2021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15" customHeight="1">
      <c r="A83" s="34"/>
      <c r="B83" s="35"/>
      <c r="C83" s="29" t="s">
        <v>25</v>
      </c>
      <c r="D83" s="36"/>
      <c r="E83" s="36"/>
      <c r="F83" s="27" t="str">
        <f>E17</f>
        <v>Pardubický kraj, Komenského náměstí 125, Pardubice</v>
      </c>
      <c r="G83" s="36"/>
      <c r="H83" s="36"/>
      <c r="I83" s="29" t="s">
        <v>31</v>
      </c>
      <c r="J83" s="32" t="str">
        <f>E23</f>
        <v>IRBOS s.r.o., Čestice 115, Kostelec nad Orlicí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138</v>
      </c>
      <c r="D86" s="154" t="s">
        <v>56</v>
      </c>
      <c r="E86" s="154" t="s">
        <v>52</v>
      </c>
      <c r="F86" s="154" t="s">
        <v>53</v>
      </c>
      <c r="G86" s="154" t="s">
        <v>139</v>
      </c>
      <c r="H86" s="154" t="s">
        <v>140</v>
      </c>
      <c r="I86" s="154" t="s">
        <v>141</v>
      </c>
      <c r="J86" s="154" t="s">
        <v>125</v>
      </c>
      <c r="K86" s="155" t="s">
        <v>142</v>
      </c>
      <c r="L86" s="156"/>
      <c r="M86" s="68" t="s">
        <v>19</v>
      </c>
      <c r="N86" s="69" t="s">
        <v>41</v>
      </c>
      <c r="O86" s="69" t="s">
        <v>143</v>
      </c>
      <c r="P86" s="69" t="s">
        <v>144</v>
      </c>
      <c r="Q86" s="69" t="s">
        <v>145</v>
      </c>
      <c r="R86" s="69" t="s">
        <v>146</v>
      </c>
      <c r="S86" s="69" t="s">
        <v>147</v>
      </c>
      <c r="T86" s="70" t="s">
        <v>148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149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0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126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150</v>
      </c>
      <c r="F88" s="165" t="s">
        <v>151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0</v>
      </c>
      <c r="S88" s="170"/>
      <c r="T88" s="172">
        <f>T89</f>
        <v>0</v>
      </c>
      <c r="AR88" s="173" t="s">
        <v>78</v>
      </c>
      <c r="AT88" s="174" t="s">
        <v>70</v>
      </c>
      <c r="AU88" s="174" t="s">
        <v>71</v>
      </c>
      <c r="AY88" s="173" t="s">
        <v>152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213</v>
      </c>
      <c r="F89" s="176" t="s">
        <v>455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SUM(P90:P92)</f>
        <v>0</v>
      </c>
      <c r="Q89" s="170"/>
      <c r="R89" s="171">
        <f>SUM(R90:R92)</f>
        <v>0</v>
      </c>
      <c r="S89" s="170"/>
      <c r="T89" s="172">
        <f>SUM(T90:T92)</f>
        <v>0</v>
      </c>
      <c r="AR89" s="173" t="s">
        <v>78</v>
      </c>
      <c r="AT89" s="174" t="s">
        <v>70</v>
      </c>
      <c r="AU89" s="174" t="s">
        <v>78</v>
      </c>
      <c r="AY89" s="173" t="s">
        <v>152</v>
      </c>
      <c r="BK89" s="175">
        <f>SUM(BK90:BK92)</f>
        <v>0</v>
      </c>
    </row>
    <row r="90" spans="1:65" s="2" customFormat="1" ht="16.5" customHeight="1">
      <c r="A90" s="34"/>
      <c r="B90" s="35"/>
      <c r="C90" s="178" t="s">
        <v>78</v>
      </c>
      <c r="D90" s="178" t="s">
        <v>154</v>
      </c>
      <c r="E90" s="179" t="s">
        <v>921</v>
      </c>
      <c r="F90" s="180" t="s">
        <v>922</v>
      </c>
      <c r="G90" s="181" t="s">
        <v>846</v>
      </c>
      <c r="H90" s="182">
        <v>1</v>
      </c>
      <c r="I90" s="183"/>
      <c r="J90" s="184">
        <f>ROUND(I90*H90,2)</f>
        <v>0</v>
      </c>
      <c r="K90" s="180" t="s">
        <v>19</v>
      </c>
      <c r="L90" s="39"/>
      <c r="M90" s="185" t="s">
        <v>19</v>
      </c>
      <c r="N90" s="186" t="s">
        <v>43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159</v>
      </c>
      <c r="AT90" s="189" t="s">
        <v>154</v>
      </c>
      <c r="AU90" s="189" t="s">
        <v>80</v>
      </c>
      <c r="AY90" s="17" t="s">
        <v>152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80</v>
      </c>
      <c r="BK90" s="190">
        <f>ROUND(I90*H90,2)</f>
        <v>0</v>
      </c>
      <c r="BL90" s="17" t="s">
        <v>159</v>
      </c>
      <c r="BM90" s="189" t="s">
        <v>1207</v>
      </c>
    </row>
    <row r="91" spans="1:65" s="2" customFormat="1" ht="11.25">
      <c r="A91" s="34"/>
      <c r="B91" s="35"/>
      <c r="C91" s="36"/>
      <c r="D91" s="191" t="s">
        <v>161</v>
      </c>
      <c r="E91" s="36"/>
      <c r="F91" s="192" t="s">
        <v>922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2" customFormat="1" ht="126.75">
      <c r="A92" s="34"/>
      <c r="B92" s="35"/>
      <c r="C92" s="36"/>
      <c r="D92" s="191" t="s">
        <v>368</v>
      </c>
      <c r="E92" s="36"/>
      <c r="F92" s="219" t="s">
        <v>924</v>
      </c>
      <c r="G92" s="36"/>
      <c r="H92" s="36"/>
      <c r="I92" s="193"/>
      <c r="J92" s="36"/>
      <c r="K92" s="36"/>
      <c r="L92" s="39"/>
      <c r="M92" s="220"/>
      <c r="N92" s="221"/>
      <c r="O92" s="222"/>
      <c r="P92" s="222"/>
      <c r="Q92" s="222"/>
      <c r="R92" s="222"/>
      <c r="S92" s="222"/>
      <c r="T92" s="223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368</v>
      </c>
      <c r="AU92" s="17" t="s">
        <v>80</v>
      </c>
    </row>
    <row r="93" spans="1:65" s="2" customFormat="1" ht="6.95" customHeight="1">
      <c r="A93" s="34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9"/>
      <c r="M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</sheetData>
  <sheetProtection algorithmName="SHA-512" hashValue="2Vu69RmvoFKHJB9K+QwCFFnJKNz6ew/dUNLZNlA8yh7rHvSxX/Yo3UYdzPrVfX6o8ev2R8yGrpJFvsyoinEmnw==" saltValue="tMei2VBHgWNkEzNsZEdmDRa78oZdP6Dt1em9gitf0ZVTj+BSdNYJVvwjHPlpPvTnSWezm5p7wpsEoiVcGsqs8g==" spinCount="100000" sheet="1" objects="1" scenarios="1" formatColumns="0" formatRows="0" autoFilter="0"/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topLeftCell="A70" workbookViewId="0">
      <selection activeCell="F91" sqref="F9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103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1208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ROUND((SUM(BE87:BE91)),  2)</f>
        <v>0</v>
      </c>
      <c r="G35" s="34"/>
      <c r="H35" s="34"/>
      <c r="I35" s="124">
        <v>0.21</v>
      </c>
      <c r="J35" s="123">
        <f>ROUND(((SUM(BE87:BE91))*I35),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ROUND((SUM(BF87:BF91)),  2)</f>
        <v>0</v>
      </c>
      <c r="G36" s="34"/>
      <c r="H36" s="34"/>
      <c r="I36" s="124">
        <v>0.15</v>
      </c>
      <c r="J36" s="123">
        <f>ROUND(((SUM(BF87:BF91))*I36),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ROUND((SUM(BG87:BG91)),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ROUND((SUM(BH87:BH91)),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ROUND((SUM(BI87:BI91)),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F SO-06 02 SM ZP - Elektroinstalace (samostatná příloha)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1209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1210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137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69" t="str">
        <f>E7</f>
        <v>Domov pod hradem Žampach - hospodaření se srážkovými vodami</v>
      </c>
      <c r="F75" s="370"/>
      <c r="G75" s="370"/>
      <c r="H75" s="37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119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369" t="s">
        <v>120</v>
      </c>
      <c r="F77" s="371"/>
      <c r="G77" s="371"/>
      <c r="H77" s="37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121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3" t="str">
        <f>E11</f>
        <v>F SO-06 02 SM ZP - Elektroinstalace (samostatná příloha)</v>
      </c>
      <c r="F79" s="371"/>
      <c r="G79" s="371"/>
      <c r="H79" s="37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 xml:space="preserve"> </v>
      </c>
      <c r="G81" s="36"/>
      <c r="H81" s="36"/>
      <c r="I81" s="29" t="s">
        <v>23</v>
      </c>
      <c r="J81" s="59" t="str">
        <f>IF(J14="","",J14)</f>
        <v>30. 11. 2021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15" customHeight="1">
      <c r="A83" s="34"/>
      <c r="B83" s="35"/>
      <c r="C83" s="29" t="s">
        <v>25</v>
      </c>
      <c r="D83" s="36"/>
      <c r="E83" s="36"/>
      <c r="F83" s="27" t="str">
        <f>E17</f>
        <v>Pardubický kraj, Komenského náměstí 125, Pardubice</v>
      </c>
      <c r="G83" s="36"/>
      <c r="H83" s="36"/>
      <c r="I83" s="29" t="s">
        <v>31</v>
      </c>
      <c r="J83" s="32" t="str">
        <f>E23</f>
        <v>IRBOS s.r.o., Čestice 115, Kostelec nad Orlicí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138</v>
      </c>
      <c r="D86" s="154" t="s">
        <v>56</v>
      </c>
      <c r="E86" s="154" t="s">
        <v>52</v>
      </c>
      <c r="F86" s="154" t="s">
        <v>53</v>
      </c>
      <c r="G86" s="154" t="s">
        <v>139</v>
      </c>
      <c r="H86" s="154" t="s">
        <v>140</v>
      </c>
      <c r="I86" s="154" t="s">
        <v>141</v>
      </c>
      <c r="J86" s="154" t="s">
        <v>125</v>
      </c>
      <c r="K86" s="155" t="s">
        <v>142</v>
      </c>
      <c r="L86" s="156"/>
      <c r="M86" s="68" t="s">
        <v>19</v>
      </c>
      <c r="N86" s="69" t="s">
        <v>41</v>
      </c>
      <c r="O86" s="69" t="s">
        <v>143</v>
      </c>
      <c r="P86" s="69" t="s">
        <v>144</v>
      </c>
      <c r="Q86" s="69" t="s">
        <v>145</v>
      </c>
      <c r="R86" s="69" t="s">
        <v>146</v>
      </c>
      <c r="S86" s="69" t="s">
        <v>147</v>
      </c>
      <c r="T86" s="70" t="s">
        <v>148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149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0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126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346</v>
      </c>
      <c r="F88" s="165" t="s">
        <v>1211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0</v>
      </c>
      <c r="S88" s="170"/>
      <c r="T88" s="172">
        <f>T89</f>
        <v>0</v>
      </c>
      <c r="AR88" s="173" t="s">
        <v>174</v>
      </c>
      <c r="AT88" s="174" t="s">
        <v>70</v>
      </c>
      <c r="AU88" s="174" t="s">
        <v>71</v>
      </c>
      <c r="AY88" s="173" t="s">
        <v>152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1212</v>
      </c>
      <c r="F89" s="176" t="s">
        <v>1213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SUM(P90:P91)</f>
        <v>0</v>
      </c>
      <c r="Q89" s="170"/>
      <c r="R89" s="171">
        <f>SUM(R90:R91)</f>
        <v>0</v>
      </c>
      <c r="S89" s="170"/>
      <c r="T89" s="172">
        <f>SUM(T90:T91)</f>
        <v>0</v>
      </c>
      <c r="AR89" s="173" t="s">
        <v>174</v>
      </c>
      <c r="AT89" s="174" t="s">
        <v>70</v>
      </c>
      <c r="AU89" s="174" t="s">
        <v>78</v>
      </c>
      <c r="AY89" s="173" t="s">
        <v>152</v>
      </c>
      <c r="BK89" s="175">
        <f>SUM(BK90:BK91)</f>
        <v>0</v>
      </c>
    </row>
    <row r="90" spans="1:65" s="2" customFormat="1" ht="16.5" customHeight="1">
      <c r="A90" s="34"/>
      <c r="B90" s="35"/>
      <c r="C90" s="178" t="s">
        <v>78</v>
      </c>
      <c r="D90" s="178" t="s">
        <v>154</v>
      </c>
      <c r="E90" s="179" t="s">
        <v>1214</v>
      </c>
      <c r="F90" s="180" t="s">
        <v>1215</v>
      </c>
      <c r="G90" s="181" t="s">
        <v>846</v>
      </c>
      <c r="H90" s="182">
        <v>1</v>
      </c>
      <c r="I90" s="183"/>
      <c r="J90" s="184">
        <f>ROUND(I90*H90,2)</f>
        <v>0</v>
      </c>
      <c r="K90" s="180" t="s">
        <v>19</v>
      </c>
      <c r="L90" s="39"/>
      <c r="M90" s="185" t="s">
        <v>19</v>
      </c>
      <c r="N90" s="186" t="s">
        <v>43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585</v>
      </c>
      <c r="AT90" s="189" t="s">
        <v>154</v>
      </c>
      <c r="AU90" s="189" t="s">
        <v>80</v>
      </c>
      <c r="AY90" s="17" t="s">
        <v>152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80</v>
      </c>
      <c r="BK90" s="190">
        <f>ROUND(I90*H90,2)</f>
        <v>0</v>
      </c>
      <c r="BL90" s="17" t="s">
        <v>585</v>
      </c>
      <c r="BM90" s="189" t="s">
        <v>1216</v>
      </c>
    </row>
    <row r="91" spans="1:65" s="2" customFormat="1" ht="11.25">
      <c r="A91" s="34"/>
      <c r="B91" s="35"/>
      <c r="C91" s="36"/>
      <c r="D91" s="191" t="s">
        <v>161</v>
      </c>
      <c r="E91" s="36"/>
      <c r="F91" s="192" t="s">
        <v>1217</v>
      </c>
      <c r="G91" s="36"/>
      <c r="H91" s="36"/>
      <c r="I91" s="193"/>
      <c r="J91" s="36"/>
      <c r="K91" s="36"/>
      <c r="L91" s="39"/>
      <c r="M91" s="220"/>
      <c r="N91" s="221"/>
      <c r="O91" s="222"/>
      <c r="P91" s="222"/>
      <c r="Q91" s="222"/>
      <c r="R91" s="222"/>
      <c r="S91" s="222"/>
      <c r="T91" s="223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EHTyE8YnPQzFEkMNj1Njrbwr4GF0DQyZ7dqaHediTbg6HYMi5z/6BcWMCOQ89sGbxqpTTm8d+17iVJ+EthztMw==" saltValue="JTc5j5lVa3aJaZESOB3zfEMYgB+lV30tz3mCxFGMjY3MT4UNn5a1/cXI4dQBTUdoX3Y2oWuXkKfcM/WYp4VprA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106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120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1218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ROUND((SUM(BE88:BE121)),  2)</f>
        <v>0</v>
      </c>
      <c r="G35" s="34"/>
      <c r="H35" s="34"/>
      <c r="I35" s="124">
        <v>0.21</v>
      </c>
      <c r="J35" s="123">
        <f>ROUND(((SUM(BE88:BE121))*I35),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ROUND((SUM(BF88:BF121)),  2)</f>
        <v>0</v>
      </c>
      <c r="G36" s="34"/>
      <c r="H36" s="34"/>
      <c r="I36" s="124">
        <v>0.15</v>
      </c>
      <c r="J36" s="123">
        <f>ROUND(((SUM(BF88:BF121))*I36),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ROUND((SUM(BG88:BG121)),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ROUND((SUM(BH88:BH121)),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ROUND((SUM(BI88:BI121)),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120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VON - Vedlejší a ostatní náklady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1219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1220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1221</v>
      </c>
      <c r="E66" s="148"/>
      <c r="F66" s="148"/>
      <c r="G66" s="148"/>
      <c r="H66" s="148"/>
      <c r="I66" s="148"/>
      <c r="J66" s="149">
        <f>J97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Domov pod hradem Žampach - hospodaření se srážkovými vodami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119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120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121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VON - Vedlejší a ostatní náklady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30. 11. 2021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40.15" customHeight="1">
      <c r="A84" s="34"/>
      <c r="B84" s="35"/>
      <c r="C84" s="29" t="s">
        <v>25</v>
      </c>
      <c r="D84" s="36"/>
      <c r="E84" s="36"/>
      <c r="F84" s="27" t="str">
        <f>E17</f>
        <v>Pardubický kraj, Komenského náměstí 125, Pardubice</v>
      </c>
      <c r="G84" s="36"/>
      <c r="H84" s="36"/>
      <c r="I84" s="29" t="s">
        <v>31</v>
      </c>
      <c r="J84" s="32" t="str">
        <f>E23</f>
        <v>IRBOS s.r.o., Čestice 115, Kostelec nad Orlicí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138</v>
      </c>
      <c r="D87" s="154" t="s">
        <v>56</v>
      </c>
      <c r="E87" s="154" t="s">
        <v>52</v>
      </c>
      <c r="F87" s="154" t="s">
        <v>53</v>
      </c>
      <c r="G87" s="154" t="s">
        <v>139</v>
      </c>
      <c r="H87" s="154" t="s">
        <v>140</v>
      </c>
      <c r="I87" s="154" t="s">
        <v>141</v>
      </c>
      <c r="J87" s="154" t="s">
        <v>125</v>
      </c>
      <c r="K87" s="155" t="s">
        <v>142</v>
      </c>
      <c r="L87" s="156"/>
      <c r="M87" s="68" t="s">
        <v>19</v>
      </c>
      <c r="N87" s="69" t="s">
        <v>41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126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1222</v>
      </c>
      <c r="F89" s="165" t="s">
        <v>1223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P90+P97</f>
        <v>0</v>
      </c>
      <c r="Q89" s="170"/>
      <c r="R89" s="171">
        <f>R90+R97</f>
        <v>0</v>
      </c>
      <c r="S89" s="170"/>
      <c r="T89" s="172">
        <f>T90+T97</f>
        <v>0</v>
      </c>
      <c r="AR89" s="173" t="s">
        <v>189</v>
      </c>
      <c r="AT89" s="174" t="s">
        <v>70</v>
      </c>
      <c r="AU89" s="174" t="s">
        <v>71</v>
      </c>
      <c r="AY89" s="173" t="s">
        <v>152</v>
      </c>
      <c r="BK89" s="175">
        <f>BK90+BK97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1224</v>
      </c>
      <c r="F90" s="176" t="s">
        <v>1225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SUM(P91:P96)</f>
        <v>0</v>
      </c>
      <c r="Q90" s="170"/>
      <c r="R90" s="171">
        <f>SUM(R91:R96)</f>
        <v>0</v>
      </c>
      <c r="S90" s="170"/>
      <c r="T90" s="172">
        <f>SUM(T91:T96)</f>
        <v>0</v>
      </c>
      <c r="AR90" s="173" t="s">
        <v>189</v>
      </c>
      <c r="AT90" s="174" t="s">
        <v>70</v>
      </c>
      <c r="AU90" s="174" t="s">
        <v>78</v>
      </c>
      <c r="AY90" s="173" t="s">
        <v>152</v>
      </c>
      <c r="BK90" s="175">
        <f>SUM(BK91:BK96)</f>
        <v>0</v>
      </c>
    </row>
    <row r="91" spans="1:65" s="2" customFormat="1" ht="16.5" customHeight="1">
      <c r="A91" s="34"/>
      <c r="B91" s="35"/>
      <c r="C91" s="178" t="s">
        <v>78</v>
      </c>
      <c r="D91" s="178" t="s">
        <v>154</v>
      </c>
      <c r="E91" s="179" t="s">
        <v>1226</v>
      </c>
      <c r="F91" s="180" t="s">
        <v>1227</v>
      </c>
      <c r="G91" s="181" t="s">
        <v>846</v>
      </c>
      <c r="H91" s="182">
        <v>1</v>
      </c>
      <c r="I91" s="183"/>
      <c r="J91" s="184">
        <f>ROUND(I91*H91,2)</f>
        <v>0</v>
      </c>
      <c r="K91" s="180" t="s">
        <v>19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1228</v>
      </c>
      <c r="AT91" s="189" t="s">
        <v>154</v>
      </c>
      <c r="AU91" s="189" t="s">
        <v>80</v>
      </c>
      <c r="AY91" s="17" t="s">
        <v>152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1228</v>
      </c>
      <c r="BM91" s="189" t="s">
        <v>1229</v>
      </c>
    </row>
    <row r="92" spans="1:65" s="2" customFormat="1" ht="11.25">
      <c r="A92" s="34"/>
      <c r="B92" s="35"/>
      <c r="C92" s="36"/>
      <c r="D92" s="191" t="s">
        <v>161</v>
      </c>
      <c r="E92" s="36"/>
      <c r="F92" s="192" t="s">
        <v>1230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80</v>
      </c>
    </row>
    <row r="93" spans="1:65" s="2" customFormat="1" ht="97.5">
      <c r="A93" s="34"/>
      <c r="B93" s="35"/>
      <c r="C93" s="36"/>
      <c r="D93" s="191" t="s">
        <v>368</v>
      </c>
      <c r="E93" s="36"/>
      <c r="F93" s="219" t="s">
        <v>1231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368</v>
      </c>
      <c r="AU93" s="17" t="s">
        <v>80</v>
      </c>
    </row>
    <row r="94" spans="1:65" s="2" customFormat="1" ht="16.5" customHeight="1">
      <c r="A94" s="34"/>
      <c r="B94" s="35"/>
      <c r="C94" s="178" t="s">
        <v>80</v>
      </c>
      <c r="D94" s="178" t="s">
        <v>154</v>
      </c>
      <c r="E94" s="179" t="s">
        <v>1232</v>
      </c>
      <c r="F94" s="180" t="s">
        <v>1233</v>
      </c>
      <c r="G94" s="181" t="s">
        <v>846</v>
      </c>
      <c r="H94" s="182">
        <v>1</v>
      </c>
      <c r="I94" s="183"/>
      <c r="J94" s="184">
        <f>ROUND(I94*H94,2)</f>
        <v>0</v>
      </c>
      <c r="K94" s="180" t="s">
        <v>19</v>
      </c>
      <c r="L94" s="39"/>
      <c r="M94" s="185" t="s">
        <v>19</v>
      </c>
      <c r="N94" s="186" t="s">
        <v>43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1228</v>
      </c>
      <c r="AT94" s="189" t="s">
        <v>154</v>
      </c>
      <c r="AU94" s="189" t="s">
        <v>80</v>
      </c>
      <c r="AY94" s="17" t="s">
        <v>152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80</v>
      </c>
      <c r="BK94" s="190">
        <f>ROUND(I94*H94,2)</f>
        <v>0</v>
      </c>
      <c r="BL94" s="17" t="s">
        <v>1228</v>
      </c>
      <c r="BM94" s="189" t="s">
        <v>1234</v>
      </c>
    </row>
    <row r="95" spans="1:65" s="2" customFormat="1" ht="11.25">
      <c r="A95" s="34"/>
      <c r="B95" s="35"/>
      <c r="C95" s="36"/>
      <c r="D95" s="191" t="s">
        <v>161</v>
      </c>
      <c r="E95" s="36"/>
      <c r="F95" s="192" t="s">
        <v>1233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2" customFormat="1" ht="39">
      <c r="A96" s="34"/>
      <c r="B96" s="35"/>
      <c r="C96" s="36"/>
      <c r="D96" s="191" t="s">
        <v>368</v>
      </c>
      <c r="E96" s="36"/>
      <c r="F96" s="219" t="s">
        <v>1235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368</v>
      </c>
      <c r="AU96" s="17" t="s">
        <v>80</v>
      </c>
    </row>
    <row r="97" spans="1:65" s="12" customFormat="1" ht="22.9" customHeight="1">
      <c r="B97" s="162"/>
      <c r="C97" s="163"/>
      <c r="D97" s="164" t="s">
        <v>70</v>
      </c>
      <c r="E97" s="176" t="s">
        <v>1236</v>
      </c>
      <c r="F97" s="176" t="s">
        <v>1237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SUM(P98:P121)</f>
        <v>0</v>
      </c>
      <c r="Q97" s="170"/>
      <c r="R97" s="171">
        <f>SUM(R98:R121)</f>
        <v>0</v>
      </c>
      <c r="S97" s="170"/>
      <c r="T97" s="172">
        <f>SUM(T98:T121)</f>
        <v>0</v>
      </c>
      <c r="AR97" s="173" t="s">
        <v>159</v>
      </c>
      <c r="AT97" s="174" t="s">
        <v>70</v>
      </c>
      <c r="AU97" s="174" t="s">
        <v>78</v>
      </c>
      <c r="AY97" s="173" t="s">
        <v>152</v>
      </c>
      <c r="BK97" s="175">
        <f>SUM(BK98:BK121)</f>
        <v>0</v>
      </c>
    </row>
    <row r="98" spans="1:65" s="2" customFormat="1" ht="24.2" customHeight="1">
      <c r="A98" s="34"/>
      <c r="B98" s="35"/>
      <c r="C98" s="178" t="s">
        <v>174</v>
      </c>
      <c r="D98" s="178" t="s">
        <v>154</v>
      </c>
      <c r="E98" s="179" t="s">
        <v>1238</v>
      </c>
      <c r="F98" s="180" t="s">
        <v>1239</v>
      </c>
      <c r="G98" s="181" t="s">
        <v>846</v>
      </c>
      <c r="H98" s="182">
        <v>1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1228</v>
      </c>
      <c r="AT98" s="189" t="s">
        <v>154</v>
      </c>
      <c r="AU98" s="189" t="s">
        <v>80</v>
      </c>
      <c r="AY98" s="17" t="s">
        <v>152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1228</v>
      </c>
      <c r="BM98" s="189" t="s">
        <v>1240</v>
      </c>
    </row>
    <row r="99" spans="1:65" s="2" customFormat="1" ht="19.5">
      <c r="A99" s="34"/>
      <c r="B99" s="35"/>
      <c r="C99" s="36"/>
      <c r="D99" s="191" t="s">
        <v>161</v>
      </c>
      <c r="E99" s="36"/>
      <c r="F99" s="192" t="s">
        <v>1239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2" customFormat="1" ht="16.5" customHeight="1">
      <c r="A100" s="34"/>
      <c r="B100" s="35"/>
      <c r="C100" s="178" t="s">
        <v>159</v>
      </c>
      <c r="D100" s="178" t="s">
        <v>154</v>
      </c>
      <c r="E100" s="179" t="s">
        <v>1241</v>
      </c>
      <c r="F100" s="180" t="s">
        <v>1242</v>
      </c>
      <c r="G100" s="181" t="s">
        <v>846</v>
      </c>
      <c r="H100" s="182">
        <v>1</v>
      </c>
      <c r="I100" s="183"/>
      <c r="J100" s="184">
        <f>ROUND(I100*H100,2)</f>
        <v>0</v>
      </c>
      <c r="K100" s="180" t="s">
        <v>19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1228</v>
      </c>
      <c r="AT100" s="189" t="s">
        <v>154</v>
      </c>
      <c r="AU100" s="189" t="s">
        <v>80</v>
      </c>
      <c r="AY100" s="17" t="s">
        <v>152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80</v>
      </c>
      <c r="BK100" s="190">
        <f>ROUND(I100*H100,2)</f>
        <v>0</v>
      </c>
      <c r="BL100" s="17" t="s">
        <v>1228</v>
      </c>
      <c r="BM100" s="189" t="s">
        <v>1243</v>
      </c>
    </row>
    <row r="101" spans="1:65" s="2" customFormat="1" ht="11.25">
      <c r="A101" s="34"/>
      <c r="B101" s="35"/>
      <c r="C101" s="36"/>
      <c r="D101" s="191" t="s">
        <v>161</v>
      </c>
      <c r="E101" s="36"/>
      <c r="F101" s="192" t="s">
        <v>1242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161</v>
      </c>
      <c r="AU101" s="17" t="s">
        <v>80</v>
      </c>
    </row>
    <row r="102" spans="1:65" s="2" customFormat="1" ht="19.5">
      <c r="A102" s="34"/>
      <c r="B102" s="35"/>
      <c r="C102" s="36"/>
      <c r="D102" s="191" t="s">
        <v>368</v>
      </c>
      <c r="E102" s="36"/>
      <c r="F102" s="219" t="s">
        <v>1244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368</v>
      </c>
      <c r="AU102" s="17" t="s">
        <v>80</v>
      </c>
    </row>
    <row r="103" spans="1:65" s="2" customFormat="1" ht="16.5" customHeight="1">
      <c r="A103" s="34"/>
      <c r="B103" s="35"/>
      <c r="C103" s="178" t="s">
        <v>189</v>
      </c>
      <c r="D103" s="178" t="s">
        <v>154</v>
      </c>
      <c r="E103" s="179" t="s">
        <v>1245</v>
      </c>
      <c r="F103" s="180" t="s">
        <v>1246</v>
      </c>
      <c r="G103" s="181" t="s">
        <v>846</v>
      </c>
      <c r="H103" s="182">
        <v>1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1228</v>
      </c>
      <c r="AT103" s="189" t="s">
        <v>154</v>
      </c>
      <c r="AU103" s="189" t="s">
        <v>80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1228</v>
      </c>
      <c r="BM103" s="189" t="s">
        <v>1247</v>
      </c>
    </row>
    <row r="104" spans="1:65" s="2" customFormat="1" ht="11.25">
      <c r="A104" s="34"/>
      <c r="B104" s="35"/>
      <c r="C104" s="36"/>
      <c r="D104" s="191" t="s">
        <v>161</v>
      </c>
      <c r="E104" s="36"/>
      <c r="F104" s="192" t="s">
        <v>1246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39">
      <c r="A105" s="34"/>
      <c r="B105" s="35"/>
      <c r="C105" s="36"/>
      <c r="D105" s="191" t="s">
        <v>368</v>
      </c>
      <c r="E105" s="36"/>
      <c r="F105" s="219" t="s">
        <v>1248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368</v>
      </c>
      <c r="AU105" s="17" t="s">
        <v>80</v>
      </c>
    </row>
    <row r="106" spans="1:65" s="2" customFormat="1" ht="16.5" customHeight="1">
      <c r="A106" s="34"/>
      <c r="B106" s="35"/>
      <c r="C106" s="178" t="s">
        <v>197</v>
      </c>
      <c r="D106" s="178" t="s">
        <v>154</v>
      </c>
      <c r="E106" s="179" t="s">
        <v>1249</v>
      </c>
      <c r="F106" s="180" t="s">
        <v>1250</v>
      </c>
      <c r="G106" s="181" t="s">
        <v>846</v>
      </c>
      <c r="H106" s="182">
        <v>1</v>
      </c>
      <c r="I106" s="183"/>
      <c r="J106" s="184">
        <f>ROUND(I106*H106,2)</f>
        <v>0</v>
      </c>
      <c r="K106" s="180" t="s">
        <v>19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1228</v>
      </c>
      <c r="AT106" s="189" t="s">
        <v>154</v>
      </c>
      <c r="AU106" s="189" t="s">
        <v>80</v>
      </c>
      <c r="AY106" s="17" t="s">
        <v>152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80</v>
      </c>
      <c r="BK106" s="190">
        <f>ROUND(I106*H106,2)</f>
        <v>0</v>
      </c>
      <c r="BL106" s="17" t="s">
        <v>1228</v>
      </c>
      <c r="BM106" s="189" t="s">
        <v>1251</v>
      </c>
    </row>
    <row r="107" spans="1:65" s="2" customFormat="1" ht="11.25">
      <c r="A107" s="34"/>
      <c r="B107" s="35"/>
      <c r="C107" s="36"/>
      <c r="D107" s="191" t="s">
        <v>161</v>
      </c>
      <c r="E107" s="36"/>
      <c r="F107" s="192" t="s">
        <v>1250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80</v>
      </c>
    </row>
    <row r="108" spans="1:65" s="2" customFormat="1" ht="29.25">
      <c r="A108" s="34"/>
      <c r="B108" s="35"/>
      <c r="C108" s="36"/>
      <c r="D108" s="191" t="s">
        <v>368</v>
      </c>
      <c r="E108" s="36"/>
      <c r="F108" s="219" t="s">
        <v>1252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368</v>
      </c>
      <c r="AU108" s="17" t="s">
        <v>80</v>
      </c>
    </row>
    <row r="109" spans="1:65" s="2" customFormat="1" ht="24.2" customHeight="1">
      <c r="A109" s="34"/>
      <c r="B109" s="35"/>
      <c r="C109" s="178" t="s">
        <v>204</v>
      </c>
      <c r="D109" s="178" t="s">
        <v>154</v>
      </c>
      <c r="E109" s="179" t="s">
        <v>1253</v>
      </c>
      <c r="F109" s="180" t="s">
        <v>1254</v>
      </c>
      <c r="G109" s="181" t="s">
        <v>846</v>
      </c>
      <c r="H109" s="182">
        <v>1</v>
      </c>
      <c r="I109" s="183"/>
      <c r="J109" s="184">
        <f>ROUND(I109*H109,2)</f>
        <v>0</v>
      </c>
      <c r="K109" s="180" t="s">
        <v>19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1228</v>
      </c>
      <c r="AT109" s="189" t="s">
        <v>154</v>
      </c>
      <c r="AU109" s="189" t="s">
        <v>80</v>
      </c>
      <c r="AY109" s="17" t="s">
        <v>152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80</v>
      </c>
      <c r="BK109" s="190">
        <f>ROUND(I109*H109,2)</f>
        <v>0</v>
      </c>
      <c r="BL109" s="17" t="s">
        <v>1228</v>
      </c>
      <c r="BM109" s="189" t="s">
        <v>1255</v>
      </c>
    </row>
    <row r="110" spans="1:65" s="2" customFormat="1" ht="19.5">
      <c r="A110" s="34"/>
      <c r="B110" s="35"/>
      <c r="C110" s="36"/>
      <c r="D110" s="191" t="s">
        <v>161</v>
      </c>
      <c r="E110" s="36"/>
      <c r="F110" s="192" t="s">
        <v>1254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80</v>
      </c>
    </row>
    <row r="111" spans="1:65" s="2" customFormat="1" ht="16.5" customHeight="1">
      <c r="A111" s="34"/>
      <c r="B111" s="35"/>
      <c r="C111" s="178" t="s">
        <v>213</v>
      </c>
      <c r="D111" s="178" t="s">
        <v>154</v>
      </c>
      <c r="E111" s="179" t="s">
        <v>1256</v>
      </c>
      <c r="F111" s="180" t="s">
        <v>1257</v>
      </c>
      <c r="G111" s="181" t="s">
        <v>846</v>
      </c>
      <c r="H111" s="182">
        <v>1</v>
      </c>
      <c r="I111" s="183"/>
      <c r="J111" s="184">
        <f>ROUND(I111*H111,2)</f>
        <v>0</v>
      </c>
      <c r="K111" s="180" t="s">
        <v>19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1228</v>
      </c>
      <c r="AT111" s="189" t="s">
        <v>154</v>
      </c>
      <c r="AU111" s="189" t="s">
        <v>80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1228</v>
      </c>
      <c r="BM111" s="189" t="s">
        <v>1258</v>
      </c>
    </row>
    <row r="112" spans="1:65" s="2" customFormat="1" ht="11.25">
      <c r="A112" s="34"/>
      <c r="B112" s="35"/>
      <c r="C112" s="36"/>
      <c r="D112" s="191" t="s">
        <v>161</v>
      </c>
      <c r="E112" s="36"/>
      <c r="F112" s="192" t="s">
        <v>1257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2" customFormat="1" ht="39">
      <c r="A113" s="34"/>
      <c r="B113" s="35"/>
      <c r="C113" s="36"/>
      <c r="D113" s="191" t="s">
        <v>368</v>
      </c>
      <c r="E113" s="36"/>
      <c r="F113" s="219" t="s">
        <v>1259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368</v>
      </c>
      <c r="AU113" s="17" t="s">
        <v>80</v>
      </c>
    </row>
    <row r="114" spans="1:65" s="2" customFormat="1" ht="16.5" customHeight="1">
      <c r="A114" s="34"/>
      <c r="B114" s="35"/>
      <c r="C114" s="178" t="s">
        <v>221</v>
      </c>
      <c r="D114" s="178" t="s">
        <v>154</v>
      </c>
      <c r="E114" s="179" t="s">
        <v>1260</v>
      </c>
      <c r="F114" s="180" t="s">
        <v>1261</v>
      </c>
      <c r="G114" s="181" t="s">
        <v>846</v>
      </c>
      <c r="H114" s="182">
        <v>1</v>
      </c>
      <c r="I114" s="183"/>
      <c r="J114" s="184">
        <f>ROUND(I114*H114,2)</f>
        <v>0</v>
      </c>
      <c r="K114" s="180" t="s">
        <v>19</v>
      </c>
      <c r="L114" s="39"/>
      <c r="M114" s="185" t="s">
        <v>19</v>
      </c>
      <c r="N114" s="186" t="s">
        <v>43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1228</v>
      </c>
      <c r="AT114" s="189" t="s">
        <v>154</v>
      </c>
      <c r="AU114" s="189" t="s">
        <v>80</v>
      </c>
      <c r="AY114" s="17" t="s">
        <v>152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80</v>
      </c>
      <c r="BK114" s="190">
        <f>ROUND(I114*H114,2)</f>
        <v>0</v>
      </c>
      <c r="BL114" s="17" t="s">
        <v>1228</v>
      </c>
      <c r="BM114" s="189" t="s">
        <v>1262</v>
      </c>
    </row>
    <row r="115" spans="1:65" s="2" customFormat="1" ht="11.25">
      <c r="A115" s="34"/>
      <c r="B115" s="35"/>
      <c r="C115" s="36"/>
      <c r="D115" s="191" t="s">
        <v>161</v>
      </c>
      <c r="E115" s="36"/>
      <c r="F115" s="192" t="s">
        <v>1261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2" customFormat="1" ht="16.5" customHeight="1">
      <c r="A116" s="34"/>
      <c r="B116" s="35"/>
      <c r="C116" s="178" t="s">
        <v>229</v>
      </c>
      <c r="D116" s="178" t="s">
        <v>154</v>
      </c>
      <c r="E116" s="179" t="s">
        <v>1263</v>
      </c>
      <c r="F116" s="180" t="s">
        <v>1264</v>
      </c>
      <c r="G116" s="181" t="s">
        <v>846</v>
      </c>
      <c r="H116" s="182">
        <v>1</v>
      </c>
      <c r="I116" s="183"/>
      <c r="J116" s="184">
        <f>ROUND(I116*H116,2)</f>
        <v>0</v>
      </c>
      <c r="K116" s="180" t="s">
        <v>19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1228</v>
      </c>
      <c r="AT116" s="189" t="s">
        <v>154</v>
      </c>
      <c r="AU116" s="189" t="s">
        <v>80</v>
      </c>
      <c r="AY116" s="17" t="s">
        <v>152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80</v>
      </c>
      <c r="BK116" s="190">
        <f>ROUND(I116*H116,2)</f>
        <v>0</v>
      </c>
      <c r="BL116" s="17" t="s">
        <v>1228</v>
      </c>
      <c r="BM116" s="189" t="s">
        <v>1265</v>
      </c>
    </row>
    <row r="117" spans="1:65" s="2" customFormat="1" ht="11.25">
      <c r="A117" s="34"/>
      <c r="B117" s="35"/>
      <c r="C117" s="36"/>
      <c r="D117" s="191" t="s">
        <v>161</v>
      </c>
      <c r="E117" s="36"/>
      <c r="F117" s="192" t="s">
        <v>1264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80</v>
      </c>
    </row>
    <row r="118" spans="1:65" s="2" customFormat="1" ht="21.75" customHeight="1">
      <c r="A118" s="34"/>
      <c r="B118" s="35"/>
      <c r="C118" s="178" t="s">
        <v>239</v>
      </c>
      <c r="D118" s="178" t="s">
        <v>154</v>
      </c>
      <c r="E118" s="179" t="s">
        <v>1266</v>
      </c>
      <c r="F118" s="180" t="s">
        <v>1267</v>
      </c>
      <c r="G118" s="181" t="s">
        <v>846</v>
      </c>
      <c r="H118" s="182">
        <v>1</v>
      </c>
      <c r="I118" s="183"/>
      <c r="J118" s="184">
        <f>ROUND(I118*H118,2)</f>
        <v>0</v>
      </c>
      <c r="K118" s="180" t="s">
        <v>19</v>
      </c>
      <c r="L118" s="39"/>
      <c r="M118" s="185" t="s">
        <v>19</v>
      </c>
      <c r="N118" s="186" t="s">
        <v>43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1228</v>
      </c>
      <c r="AT118" s="189" t="s">
        <v>154</v>
      </c>
      <c r="AU118" s="189" t="s">
        <v>80</v>
      </c>
      <c r="AY118" s="17" t="s">
        <v>152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80</v>
      </c>
      <c r="BK118" s="190">
        <f>ROUND(I118*H118,2)</f>
        <v>0</v>
      </c>
      <c r="BL118" s="17" t="s">
        <v>1228</v>
      </c>
      <c r="BM118" s="189" t="s">
        <v>1268</v>
      </c>
    </row>
    <row r="119" spans="1:65" s="2" customFormat="1" ht="11.25">
      <c r="A119" s="34"/>
      <c r="B119" s="35"/>
      <c r="C119" s="36"/>
      <c r="D119" s="191" t="s">
        <v>161</v>
      </c>
      <c r="E119" s="36"/>
      <c r="F119" s="192" t="s">
        <v>1267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80</v>
      </c>
    </row>
    <row r="120" spans="1:65" s="2" customFormat="1" ht="21.75" customHeight="1">
      <c r="A120" s="34"/>
      <c r="B120" s="35"/>
      <c r="C120" s="178" t="s">
        <v>250</v>
      </c>
      <c r="D120" s="178" t="s">
        <v>154</v>
      </c>
      <c r="E120" s="179" t="s">
        <v>1269</v>
      </c>
      <c r="F120" s="180" t="s">
        <v>1270</v>
      </c>
      <c r="G120" s="181" t="s">
        <v>846</v>
      </c>
      <c r="H120" s="182">
        <v>1</v>
      </c>
      <c r="I120" s="183"/>
      <c r="J120" s="184">
        <f>ROUND(I120*H120,2)</f>
        <v>0</v>
      </c>
      <c r="K120" s="180" t="s">
        <v>19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1228</v>
      </c>
      <c r="AT120" s="189" t="s">
        <v>154</v>
      </c>
      <c r="AU120" s="189" t="s">
        <v>80</v>
      </c>
      <c r="AY120" s="17" t="s">
        <v>152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1228</v>
      </c>
      <c r="BM120" s="189" t="s">
        <v>1271</v>
      </c>
    </row>
    <row r="121" spans="1:65" s="2" customFormat="1" ht="11.25">
      <c r="A121" s="34"/>
      <c r="B121" s="35"/>
      <c r="C121" s="36"/>
      <c r="D121" s="191" t="s">
        <v>161</v>
      </c>
      <c r="E121" s="36"/>
      <c r="F121" s="192" t="s">
        <v>1272</v>
      </c>
      <c r="G121" s="36"/>
      <c r="H121" s="36"/>
      <c r="I121" s="193"/>
      <c r="J121" s="36"/>
      <c r="K121" s="36"/>
      <c r="L121" s="39"/>
      <c r="M121" s="220"/>
      <c r="N121" s="221"/>
      <c r="O121" s="222"/>
      <c r="P121" s="222"/>
      <c r="Q121" s="222"/>
      <c r="R121" s="222"/>
      <c r="S121" s="222"/>
      <c r="T121" s="223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2" customFormat="1" ht="6.95" customHeight="1">
      <c r="A122" s="34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R+wJaJBNrLjQKBA6ar7eg4tXeffud5HeLCJe4wB801g+sn4n2+P5HMH9eYQUFBbFx/x7YZAlExGyYkLknbsl+Q==" saltValue="Jgh7aYkPNedS0GSlScQ+FAaVddImAqvB3b+/5TEIriMxo6qqxnjyj1rR3Sf4gE6gbN6nmzyiSRNLRWGFNYyyJA==" spinCount="100000" sheet="1" objects="1" scenarios="1" formatColumns="0" formatRows="0" autoFilter="0"/>
  <autoFilter ref="C87:K12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118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stavby'!K6</f>
        <v>Domov pod hradem Žampach - hospodaření se srážkovými vodami</v>
      </c>
      <c r="F7" s="363"/>
      <c r="G7" s="363"/>
      <c r="H7" s="363"/>
      <c r="L7" s="20"/>
    </row>
    <row r="8" spans="1:46" s="1" customFormat="1" ht="12" customHeight="1">
      <c r="B8" s="20"/>
      <c r="D8" s="112" t="s">
        <v>119</v>
      </c>
      <c r="L8" s="20"/>
    </row>
    <row r="9" spans="1:46" s="2" customFormat="1" ht="16.5" customHeight="1">
      <c r="A9" s="34"/>
      <c r="B9" s="39"/>
      <c r="C9" s="34"/>
      <c r="D9" s="34"/>
      <c r="E9" s="362" t="s">
        <v>1273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121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1274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86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30. 11. 2021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stavby'!E14</f>
        <v>Vyplň údaj</v>
      </c>
      <c r="F20" s="367"/>
      <c r="G20" s="367"/>
      <c r="H20" s="367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ROUND((SUM(BE92:BE198)),  2)</f>
        <v>0</v>
      </c>
      <c r="G35" s="34"/>
      <c r="H35" s="34"/>
      <c r="I35" s="124">
        <v>0.21</v>
      </c>
      <c r="J35" s="123">
        <f>ROUND(((SUM(BE92:BE198))*I35),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ROUND((SUM(BF92:BF198)),  2)</f>
        <v>0</v>
      </c>
      <c r="G36" s="34"/>
      <c r="H36" s="34"/>
      <c r="I36" s="124">
        <v>0.15</v>
      </c>
      <c r="J36" s="123">
        <f>ROUND(((SUM(BF92:BF198))*I36),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ROUND((SUM(BG92:BG198)),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ROUND((SUM(BH92:BH198)),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ROUND((SUM(BI92:BI198)),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123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Domov pod hradem Žampach - hospodaření se srážkovými vodami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119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1273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121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SO-01b - Dešťová kanalizace s rozdělovací šachtou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30. 11. 2021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15" customHeight="1">
      <c r="A58" s="34"/>
      <c r="B58" s="35"/>
      <c r="C58" s="29" t="s">
        <v>25</v>
      </c>
      <c r="D58" s="36"/>
      <c r="E58" s="36"/>
      <c r="F58" s="27" t="str">
        <f>E17</f>
        <v>Pardubický kraj, Komenského náměstí 125, Pardubice</v>
      </c>
      <c r="G58" s="36"/>
      <c r="H58" s="36"/>
      <c r="I58" s="29" t="s">
        <v>31</v>
      </c>
      <c r="J58" s="32" t="str">
        <f>E23</f>
        <v>IRBOS s.r.o., Čestice 115, Kostelec nad Orlicí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124</v>
      </c>
      <c r="D61" s="137"/>
      <c r="E61" s="137"/>
      <c r="F61" s="137"/>
      <c r="G61" s="137"/>
      <c r="H61" s="137"/>
      <c r="I61" s="137"/>
      <c r="J61" s="138" t="s">
        <v>125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>
      <c r="B64" s="140"/>
      <c r="C64" s="141"/>
      <c r="D64" s="142" t="s">
        <v>127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128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130</v>
      </c>
      <c r="E66" s="148"/>
      <c r="F66" s="148"/>
      <c r="G66" s="148"/>
      <c r="H66" s="148"/>
      <c r="I66" s="148"/>
      <c r="J66" s="149">
        <f>J153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131</v>
      </c>
      <c r="E67" s="148"/>
      <c r="F67" s="148"/>
      <c r="G67" s="148"/>
      <c r="H67" s="148"/>
      <c r="I67" s="148"/>
      <c r="J67" s="149">
        <f>J158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132</v>
      </c>
      <c r="E68" s="148"/>
      <c r="F68" s="148"/>
      <c r="G68" s="148"/>
      <c r="H68" s="148"/>
      <c r="I68" s="148"/>
      <c r="J68" s="149">
        <f>J177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133</v>
      </c>
      <c r="E69" s="148"/>
      <c r="F69" s="148"/>
      <c r="G69" s="148"/>
      <c r="H69" s="148"/>
      <c r="I69" s="148"/>
      <c r="J69" s="149">
        <f>J182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134</v>
      </c>
      <c r="E70" s="148"/>
      <c r="F70" s="148"/>
      <c r="G70" s="148"/>
      <c r="H70" s="148"/>
      <c r="I70" s="148"/>
      <c r="J70" s="149">
        <f>J195</f>
        <v>0</v>
      </c>
      <c r="K70" s="97"/>
      <c r="L70" s="15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137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9" t="str">
        <f>E7</f>
        <v>Domov pod hradem Žampach - hospodaření se srážkovými vodami</v>
      </c>
      <c r="F80" s="370"/>
      <c r="G80" s="370"/>
      <c r="H80" s="37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1"/>
      <c r="C81" s="29" t="s">
        <v>119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4"/>
      <c r="B82" s="35"/>
      <c r="C82" s="36"/>
      <c r="D82" s="36"/>
      <c r="E82" s="369" t="s">
        <v>1273</v>
      </c>
      <c r="F82" s="371"/>
      <c r="G82" s="371"/>
      <c r="H82" s="37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121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23" t="str">
        <f>E11</f>
        <v>SO-01b - Dešťová kanalizace s rozdělovací šachtou</v>
      </c>
      <c r="F84" s="371"/>
      <c r="G84" s="371"/>
      <c r="H84" s="371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F14</f>
        <v xml:space="preserve"> </v>
      </c>
      <c r="G86" s="36"/>
      <c r="H86" s="36"/>
      <c r="I86" s="29" t="s">
        <v>23</v>
      </c>
      <c r="J86" s="59" t="str">
        <f>IF(J14="","",J14)</f>
        <v>30. 11. 2021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40.15" customHeight="1">
      <c r="A88" s="34"/>
      <c r="B88" s="35"/>
      <c r="C88" s="29" t="s">
        <v>25</v>
      </c>
      <c r="D88" s="36"/>
      <c r="E88" s="36"/>
      <c r="F88" s="27" t="str">
        <f>E17</f>
        <v>Pardubický kraj, Komenského náměstí 125, Pardubice</v>
      </c>
      <c r="G88" s="36"/>
      <c r="H88" s="36"/>
      <c r="I88" s="29" t="s">
        <v>31</v>
      </c>
      <c r="J88" s="32" t="str">
        <f>E23</f>
        <v>IRBOS s.r.o., Čestice 115, Kostelec nad Orlicí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29</v>
      </c>
      <c r="D89" s="36"/>
      <c r="E89" s="36"/>
      <c r="F89" s="27" t="str">
        <f>IF(E20="","",E20)</f>
        <v>Vyplň údaj</v>
      </c>
      <c r="G89" s="36"/>
      <c r="H89" s="36"/>
      <c r="I89" s="29" t="s">
        <v>34</v>
      </c>
      <c r="J89" s="32" t="str">
        <f>E26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138</v>
      </c>
      <c r="D91" s="154" t="s">
        <v>56</v>
      </c>
      <c r="E91" s="154" t="s">
        <v>52</v>
      </c>
      <c r="F91" s="154" t="s">
        <v>53</v>
      </c>
      <c r="G91" s="154" t="s">
        <v>139</v>
      </c>
      <c r="H91" s="154" t="s">
        <v>140</v>
      </c>
      <c r="I91" s="154" t="s">
        <v>141</v>
      </c>
      <c r="J91" s="154" t="s">
        <v>125</v>
      </c>
      <c r="K91" s="155" t="s">
        <v>142</v>
      </c>
      <c r="L91" s="156"/>
      <c r="M91" s="68" t="s">
        <v>19</v>
      </c>
      <c r="N91" s="69" t="s">
        <v>41</v>
      </c>
      <c r="O91" s="69" t="s">
        <v>143</v>
      </c>
      <c r="P91" s="69" t="s">
        <v>144</v>
      </c>
      <c r="Q91" s="69" t="s">
        <v>145</v>
      </c>
      <c r="R91" s="69" t="s">
        <v>146</v>
      </c>
      <c r="S91" s="69" t="s">
        <v>147</v>
      </c>
      <c r="T91" s="70" t="s">
        <v>148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149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</f>
        <v>0</v>
      </c>
      <c r="Q92" s="72"/>
      <c r="R92" s="159">
        <f>R93</f>
        <v>49.124386600000001</v>
      </c>
      <c r="S92" s="72"/>
      <c r="T92" s="160">
        <f>T93</f>
        <v>3.4000000000000002E-2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70</v>
      </c>
      <c r="AU92" s="17" t="s">
        <v>126</v>
      </c>
      <c r="BK92" s="161">
        <f>BK93</f>
        <v>0</v>
      </c>
    </row>
    <row r="93" spans="1:65" s="12" customFormat="1" ht="25.9" customHeight="1">
      <c r="B93" s="162"/>
      <c r="C93" s="163"/>
      <c r="D93" s="164" t="s">
        <v>70</v>
      </c>
      <c r="E93" s="165" t="s">
        <v>150</v>
      </c>
      <c r="F93" s="165" t="s">
        <v>151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P94+P153+P158+P177+P182+P195</f>
        <v>0</v>
      </c>
      <c r="Q93" s="170"/>
      <c r="R93" s="171">
        <f>R94+R153+R158+R177+R182+R195</f>
        <v>49.124386600000001</v>
      </c>
      <c r="S93" s="170"/>
      <c r="T93" s="172">
        <f>T94+T153+T158+T177+T182+T195</f>
        <v>3.4000000000000002E-2</v>
      </c>
      <c r="AR93" s="173" t="s">
        <v>78</v>
      </c>
      <c r="AT93" s="174" t="s">
        <v>70</v>
      </c>
      <c r="AU93" s="174" t="s">
        <v>71</v>
      </c>
      <c r="AY93" s="173" t="s">
        <v>152</v>
      </c>
      <c r="BK93" s="175">
        <f>BK94+BK153+BK158+BK177+BK182+BK195</f>
        <v>0</v>
      </c>
    </row>
    <row r="94" spans="1:65" s="12" customFormat="1" ht="22.9" customHeight="1">
      <c r="B94" s="162"/>
      <c r="C94" s="163"/>
      <c r="D94" s="164" t="s">
        <v>70</v>
      </c>
      <c r="E94" s="176" t="s">
        <v>78</v>
      </c>
      <c r="F94" s="176" t="s">
        <v>153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SUM(P95:P152)</f>
        <v>0</v>
      </c>
      <c r="Q94" s="170"/>
      <c r="R94" s="171">
        <f>SUM(R95:R152)</f>
        <v>40.075109599999998</v>
      </c>
      <c r="S94" s="170"/>
      <c r="T94" s="172">
        <f>SUM(T95:T152)</f>
        <v>0</v>
      </c>
      <c r="AR94" s="173" t="s">
        <v>78</v>
      </c>
      <c r="AT94" s="174" t="s">
        <v>70</v>
      </c>
      <c r="AU94" s="174" t="s">
        <v>78</v>
      </c>
      <c r="AY94" s="173" t="s">
        <v>152</v>
      </c>
      <c r="BK94" s="175">
        <f>SUM(BK95:BK152)</f>
        <v>0</v>
      </c>
    </row>
    <row r="95" spans="1:65" s="2" customFormat="1" ht="16.5" customHeight="1">
      <c r="A95" s="34"/>
      <c r="B95" s="35"/>
      <c r="C95" s="178" t="s">
        <v>78</v>
      </c>
      <c r="D95" s="178" t="s">
        <v>154</v>
      </c>
      <c r="E95" s="179" t="s">
        <v>155</v>
      </c>
      <c r="F95" s="180" t="s">
        <v>156</v>
      </c>
      <c r="G95" s="181" t="s">
        <v>157</v>
      </c>
      <c r="H95" s="182">
        <v>2.2000000000000002</v>
      </c>
      <c r="I95" s="183"/>
      <c r="J95" s="184">
        <f>ROUND(I95*H95,2)</f>
        <v>0</v>
      </c>
      <c r="K95" s="180" t="s">
        <v>158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3.6900000000000002E-2</v>
      </c>
      <c r="R95" s="187">
        <f>Q95*H95</f>
        <v>8.1180000000000016E-2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159</v>
      </c>
      <c r="AT95" s="189" t="s">
        <v>154</v>
      </c>
      <c r="AU95" s="189" t="s">
        <v>80</v>
      </c>
      <c r="AY95" s="17" t="s">
        <v>152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80</v>
      </c>
      <c r="BK95" s="190">
        <f>ROUND(I95*H95,2)</f>
        <v>0</v>
      </c>
      <c r="BL95" s="17" t="s">
        <v>159</v>
      </c>
      <c r="BM95" s="189" t="s">
        <v>160</v>
      </c>
    </row>
    <row r="96" spans="1:65" s="2" customFormat="1" ht="29.25">
      <c r="A96" s="34"/>
      <c r="B96" s="35"/>
      <c r="C96" s="36"/>
      <c r="D96" s="191" t="s">
        <v>161</v>
      </c>
      <c r="E96" s="36"/>
      <c r="F96" s="192" t="s">
        <v>162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80</v>
      </c>
    </row>
    <row r="97" spans="1:65" s="2" customFormat="1" ht="11.25">
      <c r="A97" s="34"/>
      <c r="B97" s="35"/>
      <c r="C97" s="36"/>
      <c r="D97" s="196" t="s">
        <v>163</v>
      </c>
      <c r="E97" s="36"/>
      <c r="F97" s="197" t="s">
        <v>164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163</v>
      </c>
      <c r="AU97" s="17" t="s">
        <v>80</v>
      </c>
    </row>
    <row r="98" spans="1:65" s="13" customFormat="1" ht="11.25">
      <c r="B98" s="198"/>
      <c r="C98" s="199"/>
      <c r="D98" s="191" t="s">
        <v>165</v>
      </c>
      <c r="E98" s="200" t="s">
        <v>19</v>
      </c>
      <c r="F98" s="201" t="s">
        <v>1275</v>
      </c>
      <c r="G98" s="199"/>
      <c r="H98" s="202">
        <v>2.2000000000000002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165</v>
      </c>
      <c r="AU98" s="208" t="s">
        <v>80</v>
      </c>
      <c r="AV98" s="13" t="s">
        <v>80</v>
      </c>
      <c r="AW98" s="13" t="s">
        <v>33</v>
      </c>
      <c r="AX98" s="13" t="s">
        <v>78</v>
      </c>
      <c r="AY98" s="208" t="s">
        <v>152</v>
      </c>
    </row>
    <row r="99" spans="1:65" s="2" customFormat="1" ht="16.5" customHeight="1">
      <c r="A99" s="34"/>
      <c r="B99" s="35"/>
      <c r="C99" s="178" t="s">
        <v>80</v>
      </c>
      <c r="D99" s="178" t="s">
        <v>154</v>
      </c>
      <c r="E99" s="179" t="s">
        <v>175</v>
      </c>
      <c r="F99" s="180" t="s">
        <v>176</v>
      </c>
      <c r="G99" s="181" t="s">
        <v>157</v>
      </c>
      <c r="H99" s="182">
        <v>3</v>
      </c>
      <c r="I99" s="183"/>
      <c r="J99" s="184">
        <f>ROUND(I99*H99,2)</f>
        <v>0</v>
      </c>
      <c r="K99" s="180" t="s">
        <v>158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3.6900000000000002E-2</v>
      </c>
      <c r="R99" s="187">
        <f>Q99*H99</f>
        <v>0.11070000000000001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159</v>
      </c>
      <c r="AT99" s="189" t="s">
        <v>154</v>
      </c>
      <c r="AU99" s="189" t="s">
        <v>80</v>
      </c>
      <c r="AY99" s="17" t="s">
        <v>152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80</v>
      </c>
      <c r="BK99" s="190">
        <f>ROUND(I99*H99,2)</f>
        <v>0</v>
      </c>
      <c r="BL99" s="17" t="s">
        <v>159</v>
      </c>
      <c r="BM99" s="189" t="s">
        <v>177</v>
      </c>
    </row>
    <row r="100" spans="1:65" s="2" customFormat="1" ht="29.25">
      <c r="A100" s="34"/>
      <c r="B100" s="35"/>
      <c r="C100" s="36"/>
      <c r="D100" s="191" t="s">
        <v>161</v>
      </c>
      <c r="E100" s="36"/>
      <c r="F100" s="192" t="s">
        <v>178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2" customFormat="1" ht="11.25">
      <c r="A101" s="34"/>
      <c r="B101" s="35"/>
      <c r="C101" s="36"/>
      <c r="D101" s="196" t="s">
        <v>163</v>
      </c>
      <c r="E101" s="36"/>
      <c r="F101" s="197" t="s">
        <v>179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163</v>
      </c>
      <c r="AU101" s="17" t="s">
        <v>80</v>
      </c>
    </row>
    <row r="102" spans="1:65" s="13" customFormat="1" ht="11.25">
      <c r="B102" s="198"/>
      <c r="C102" s="199"/>
      <c r="D102" s="191" t="s">
        <v>165</v>
      </c>
      <c r="E102" s="200" t="s">
        <v>19</v>
      </c>
      <c r="F102" s="201" t="s">
        <v>1276</v>
      </c>
      <c r="G102" s="199"/>
      <c r="H102" s="202">
        <v>3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165</v>
      </c>
      <c r="AU102" s="208" t="s">
        <v>80</v>
      </c>
      <c r="AV102" s="13" t="s">
        <v>80</v>
      </c>
      <c r="AW102" s="13" t="s">
        <v>33</v>
      </c>
      <c r="AX102" s="13" t="s">
        <v>78</v>
      </c>
      <c r="AY102" s="208" t="s">
        <v>152</v>
      </c>
    </row>
    <row r="103" spans="1:65" s="2" customFormat="1" ht="21.75" customHeight="1">
      <c r="A103" s="34"/>
      <c r="B103" s="35"/>
      <c r="C103" s="178" t="s">
        <v>174</v>
      </c>
      <c r="D103" s="178" t="s">
        <v>154</v>
      </c>
      <c r="E103" s="179" t="s">
        <v>205</v>
      </c>
      <c r="F103" s="180" t="s">
        <v>206</v>
      </c>
      <c r="G103" s="181" t="s">
        <v>192</v>
      </c>
      <c r="H103" s="182">
        <v>2.64</v>
      </c>
      <c r="I103" s="183"/>
      <c r="J103" s="184">
        <f>ROUND(I103*H103,2)</f>
        <v>0</v>
      </c>
      <c r="K103" s="180" t="s">
        <v>158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159</v>
      </c>
      <c r="AT103" s="189" t="s">
        <v>154</v>
      </c>
      <c r="AU103" s="189" t="s">
        <v>80</v>
      </c>
      <c r="AY103" s="17" t="s">
        <v>152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159</v>
      </c>
      <c r="BM103" s="189" t="s">
        <v>207</v>
      </c>
    </row>
    <row r="104" spans="1:65" s="2" customFormat="1" ht="19.5">
      <c r="A104" s="34"/>
      <c r="B104" s="35"/>
      <c r="C104" s="36"/>
      <c r="D104" s="191" t="s">
        <v>161</v>
      </c>
      <c r="E104" s="36"/>
      <c r="F104" s="192" t="s">
        <v>208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11.25">
      <c r="A105" s="34"/>
      <c r="B105" s="35"/>
      <c r="C105" s="36"/>
      <c r="D105" s="196" t="s">
        <v>163</v>
      </c>
      <c r="E105" s="36"/>
      <c r="F105" s="197" t="s">
        <v>209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163</v>
      </c>
      <c r="AU105" s="17" t="s">
        <v>80</v>
      </c>
    </row>
    <row r="106" spans="1:65" s="13" customFormat="1" ht="11.25">
      <c r="B106" s="198"/>
      <c r="C106" s="199"/>
      <c r="D106" s="191" t="s">
        <v>165</v>
      </c>
      <c r="E106" s="200" t="s">
        <v>19</v>
      </c>
      <c r="F106" s="201" t="s">
        <v>1277</v>
      </c>
      <c r="G106" s="199"/>
      <c r="H106" s="202">
        <v>2.64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165</v>
      </c>
      <c r="AU106" s="208" t="s">
        <v>80</v>
      </c>
      <c r="AV106" s="13" t="s">
        <v>80</v>
      </c>
      <c r="AW106" s="13" t="s">
        <v>33</v>
      </c>
      <c r="AX106" s="13" t="s">
        <v>78</v>
      </c>
      <c r="AY106" s="208" t="s">
        <v>152</v>
      </c>
    </row>
    <row r="107" spans="1:65" s="2" customFormat="1" ht="21.75" customHeight="1">
      <c r="A107" s="34"/>
      <c r="B107" s="35"/>
      <c r="C107" s="178" t="s">
        <v>159</v>
      </c>
      <c r="D107" s="178" t="s">
        <v>154</v>
      </c>
      <c r="E107" s="179" t="s">
        <v>214</v>
      </c>
      <c r="F107" s="180" t="s">
        <v>215</v>
      </c>
      <c r="G107" s="181" t="s">
        <v>192</v>
      </c>
      <c r="H107" s="182">
        <v>47.927</v>
      </c>
      <c r="I107" s="183"/>
      <c r="J107" s="184">
        <f>ROUND(I107*H107,2)</f>
        <v>0</v>
      </c>
      <c r="K107" s="180" t="s">
        <v>158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159</v>
      </c>
      <c r="AT107" s="189" t="s">
        <v>154</v>
      </c>
      <c r="AU107" s="189" t="s">
        <v>80</v>
      </c>
      <c r="AY107" s="17" t="s">
        <v>152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159</v>
      </c>
      <c r="BM107" s="189" t="s">
        <v>216</v>
      </c>
    </row>
    <row r="108" spans="1:65" s="2" customFormat="1" ht="19.5">
      <c r="A108" s="34"/>
      <c r="B108" s="35"/>
      <c r="C108" s="36"/>
      <c r="D108" s="191" t="s">
        <v>161</v>
      </c>
      <c r="E108" s="36"/>
      <c r="F108" s="192" t="s">
        <v>217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2" customFormat="1" ht="11.25">
      <c r="A109" s="34"/>
      <c r="B109" s="35"/>
      <c r="C109" s="36"/>
      <c r="D109" s="196" t="s">
        <v>163</v>
      </c>
      <c r="E109" s="36"/>
      <c r="F109" s="197" t="s">
        <v>218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80</v>
      </c>
    </row>
    <row r="110" spans="1:65" s="13" customFormat="1" ht="11.25">
      <c r="B110" s="198"/>
      <c r="C110" s="199"/>
      <c r="D110" s="191" t="s">
        <v>165</v>
      </c>
      <c r="E110" s="200" t="s">
        <v>19</v>
      </c>
      <c r="F110" s="201" t="s">
        <v>1278</v>
      </c>
      <c r="G110" s="199"/>
      <c r="H110" s="202">
        <v>47.927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165</v>
      </c>
      <c r="AU110" s="208" t="s">
        <v>80</v>
      </c>
      <c r="AV110" s="13" t="s">
        <v>80</v>
      </c>
      <c r="AW110" s="13" t="s">
        <v>33</v>
      </c>
      <c r="AX110" s="13" t="s">
        <v>78</v>
      </c>
      <c r="AY110" s="208" t="s">
        <v>152</v>
      </c>
    </row>
    <row r="111" spans="1:65" s="2" customFormat="1" ht="16.5" customHeight="1">
      <c r="A111" s="34"/>
      <c r="B111" s="35"/>
      <c r="C111" s="178" t="s">
        <v>189</v>
      </c>
      <c r="D111" s="178" t="s">
        <v>154</v>
      </c>
      <c r="E111" s="179" t="s">
        <v>230</v>
      </c>
      <c r="F111" s="180" t="s">
        <v>231</v>
      </c>
      <c r="G111" s="181" t="s">
        <v>192</v>
      </c>
      <c r="H111" s="182">
        <v>23.152999999999999</v>
      </c>
      <c r="I111" s="183"/>
      <c r="J111" s="184">
        <f>ROUND(I111*H111,2)</f>
        <v>0</v>
      </c>
      <c r="K111" s="180" t="s">
        <v>158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159</v>
      </c>
      <c r="AT111" s="189" t="s">
        <v>154</v>
      </c>
      <c r="AU111" s="189" t="s">
        <v>80</v>
      </c>
      <c r="AY111" s="17" t="s">
        <v>152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159</v>
      </c>
      <c r="BM111" s="189" t="s">
        <v>232</v>
      </c>
    </row>
    <row r="112" spans="1:65" s="2" customFormat="1" ht="19.5">
      <c r="A112" s="34"/>
      <c r="B112" s="35"/>
      <c r="C112" s="36"/>
      <c r="D112" s="191" t="s">
        <v>161</v>
      </c>
      <c r="E112" s="36"/>
      <c r="F112" s="192" t="s">
        <v>233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2" customFormat="1" ht="11.25">
      <c r="A113" s="34"/>
      <c r="B113" s="35"/>
      <c r="C113" s="36"/>
      <c r="D113" s="196" t="s">
        <v>163</v>
      </c>
      <c r="E113" s="36"/>
      <c r="F113" s="197" t="s">
        <v>234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163</v>
      </c>
      <c r="AU113" s="17" t="s">
        <v>80</v>
      </c>
    </row>
    <row r="114" spans="1:65" s="13" customFormat="1" ht="11.25">
      <c r="B114" s="198"/>
      <c r="C114" s="199"/>
      <c r="D114" s="191" t="s">
        <v>165</v>
      </c>
      <c r="E114" s="200" t="s">
        <v>19</v>
      </c>
      <c r="F114" s="201" t="s">
        <v>1279</v>
      </c>
      <c r="G114" s="199"/>
      <c r="H114" s="202">
        <v>17.399999999999999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165</v>
      </c>
      <c r="AU114" s="208" t="s">
        <v>80</v>
      </c>
      <c r="AV114" s="13" t="s">
        <v>80</v>
      </c>
      <c r="AW114" s="13" t="s">
        <v>33</v>
      </c>
      <c r="AX114" s="13" t="s">
        <v>71</v>
      </c>
      <c r="AY114" s="208" t="s">
        <v>152</v>
      </c>
    </row>
    <row r="115" spans="1:65" s="13" customFormat="1" ht="11.25">
      <c r="B115" s="198"/>
      <c r="C115" s="199"/>
      <c r="D115" s="191" t="s">
        <v>165</v>
      </c>
      <c r="E115" s="200" t="s">
        <v>19</v>
      </c>
      <c r="F115" s="201" t="s">
        <v>1280</v>
      </c>
      <c r="G115" s="199"/>
      <c r="H115" s="202">
        <v>2.97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165</v>
      </c>
      <c r="AU115" s="208" t="s">
        <v>80</v>
      </c>
      <c r="AV115" s="13" t="s">
        <v>80</v>
      </c>
      <c r="AW115" s="13" t="s">
        <v>33</v>
      </c>
      <c r="AX115" s="13" t="s">
        <v>71</v>
      </c>
      <c r="AY115" s="208" t="s">
        <v>152</v>
      </c>
    </row>
    <row r="116" spans="1:65" s="13" customFormat="1" ht="11.25">
      <c r="B116" s="198"/>
      <c r="C116" s="199"/>
      <c r="D116" s="191" t="s">
        <v>165</v>
      </c>
      <c r="E116" s="200" t="s">
        <v>19</v>
      </c>
      <c r="F116" s="201" t="s">
        <v>1281</v>
      </c>
      <c r="G116" s="199"/>
      <c r="H116" s="202">
        <v>2.7829999999999999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165</v>
      </c>
      <c r="AU116" s="208" t="s">
        <v>80</v>
      </c>
      <c r="AV116" s="13" t="s">
        <v>80</v>
      </c>
      <c r="AW116" s="13" t="s">
        <v>33</v>
      </c>
      <c r="AX116" s="13" t="s">
        <v>71</v>
      </c>
      <c r="AY116" s="208" t="s">
        <v>152</v>
      </c>
    </row>
    <row r="117" spans="1:65" s="2" customFormat="1" ht="16.5" customHeight="1">
      <c r="A117" s="34"/>
      <c r="B117" s="35"/>
      <c r="C117" s="178" t="s">
        <v>197</v>
      </c>
      <c r="D117" s="178" t="s">
        <v>154</v>
      </c>
      <c r="E117" s="179" t="s">
        <v>240</v>
      </c>
      <c r="F117" s="180" t="s">
        <v>241</v>
      </c>
      <c r="G117" s="181" t="s">
        <v>183</v>
      </c>
      <c r="H117" s="182">
        <v>91.94</v>
      </c>
      <c r="I117" s="183"/>
      <c r="J117" s="184">
        <f>ROUND(I117*H117,2)</f>
        <v>0</v>
      </c>
      <c r="K117" s="180" t="s">
        <v>158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8.4000000000000003E-4</v>
      </c>
      <c r="R117" s="187">
        <f>Q117*H117</f>
        <v>7.7229599999999995E-2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159</v>
      </c>
      <c r="AT117" s="189" t="s">
        <v>154</v>
      </c>
      <c r="AU117" s="189" t="s">
        <v>80</v>
      </c>
      <c r="AY117" s="17" t="s">
        <v>152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159</v>
      </c>
      <c r="BM117" s="189" t="s">
        <v>242</v>
      </c>
    </row>
    <row r="118" spans="1:65" s="2" customFormat="1" ht="11.25">
      <c r="A118" s="34"/>
      <c r="B118" s="35"/>
      <c r="C118" s="36"/>
      <c r="D118" s="191" t="s">
        <v>161</v>
      </c>
      <c r="E118" s="36"/>
      <c r="F118" s="192" t="s">
        <v>243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2" customFormat="1" ht="11.25">
      <c r="A119" s="34"/>
      <c r="B119" s="35"/>
      <c r="C119" s="36"/>
      <c r="D119" s="196" t="s">
        <v>163</v>
      </c>
      <c r="E119" s="36"/>
      <c r="F119" s="197" t="s">
        <v>244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80</v>
      </c>
    </row>
    <row r="120" spans="1:65" s="13" customFormat="1" ht="11.25">
      <c r="B120" s="198"/>
      <c r="C120" s="199"/>
      <c r="D120" s="191" t="s">
        <v>165</v>
      </c>
      <c r="E120" s="200" t="s">
        <v>19</v>
      </c>
      <c r="F120" s="201" t="s">
        <v>1282</v>
      </c>
      <c r="G120" s="199"/>
      <c r="H120" s="202">
        <v>87.14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165</v>
      </c>
      <c r="AU120" s="208" t="s">
        <v>80</v>
      </c>
      <c r="AV120" s="13" t="s">
        <v>80</v>
      </c>
      <c r="AW120" s="13" t="s">
        <v>33</v>
      </c>
      <c r="AX120" s="13" t="s">
        <v>71</v>
      </c>
      <c r="AY120" s="208" t="s">
        <v>152</v>
      </c>
    </row>
    <row r="121" spans="1:65" s="13" customFormat="1" ht="11.25">
      <c r="B121" s="198"/>
      <c r="C121" s="199"/>
      <c r="D121" s="191" t="s">
        <v>165</v>
      </c>
      <c r="E121" s="200" t="s">
        <v>19</v>
      </c>
      <c r="F121" s="201" t="s">
        <v>1283</v>
      </c>
      <c r="G121" s="199"/>
      <c r="H121" s="202">
        <v>4.8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165</v>
      </c>
      <c r="AU121" s="208" t="s">
        <v>80</v>
      </c>
      <c r="AV121" s="13" t="s">
        <v>80</v>
      </c>
      <c r="AW121" s="13" t="s">
        <v>33</v>
      </c>
      <c r="AX121" s="13" t="s">
        <v>71</v>
      </c>
      <c r="AY121" s="208" t="s">
        <v>152</v>
      </c>
    </row>
    <row r="122" spans="1:65" s="2" customFormat="1" ht="16.5" customHeight="1">
      <c r="A122" s="34"/>
      <c r="B122" s="35"/>
      <c r="C122" s="178" t="s">
        <v>204</v>
      </c>
      <c r="D122" s="178" t="s">
        <v>154</v>
      </c>
      <c r="E122" s="179" t="s">
        <v>258</v>
      </c>
      <c r="F122" s="180" t="s">
        <v>259</v>
      </c>
      <c r="G122" s="181" t="s">
        <v>183</v>
      </c>
      <c r="H122" s="182">
        <v>91.94</v>
      </c>
      <c r="I122" s="183"/>
      <c r="J122" s="184">
        <f>ROUND(I122*H122,2)</f>
        <v>0</v>
      </c>
      <c r="K122" s="180" t="s">
        <v>158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159</v>
      </c>
      <c r="AT122" s="189" t="s">
        <v>154</v>
      </c>
      <c r="AU122" s="189" t="s">
        <v>80</v>
      </c>
      <c r="AY122" s="17" t="s">
        <v>152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80</v>
      </c>
      <c r="BK122" s="190">
        <f>ROUND(I122*H122,2)</f>
        <v>0</v>
      </c>
      <c r="BL122" s="17" t="s">
        <v>159</v>
      </c>
      <c r="BM122" s="189" t="s">
        <v>260</v>
      </c>
    </row>
    <row r="123" spans="1:65" s="2" customFormat="1" ht="19.5">
      <c r="A123" s="34"/>
      <c r="B123" s="35"/>
      <c r="C123" s="36"/>
      <c r="D123" s="191" t="s">
        <v>161</v>
      </c>
      <c r="E123" s="36"/>
      <c r="F123" s="192" t="s">
        <v>261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2" customFormat="1" ht="11.25">
      <c r="A124" s="34"/>
      <c r="B124" s="35"/>
      <c r="C124" s="36"/>
      <c r="D124" s="196" t="s">
        <v>163</v>
      </c>
      <c r="E124" s="36"/>
      <c r="F124" s="197" t="s">
        <v>262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163</v>
      </c>
      <c r="AU124" s="17" t="s">
        <v>80</v>
      </c>
    </row>
    <row r="125" spans="1:65" s="2" customFormat="1" ht="21.75" customHeight="1">
      <c r="A125" s="34"/>
      <c r="B125" s="35"/>
      <c r="C125" s="178" t="s">
        <v>213</v>
      </c>
      <c r="D125" s="178" t="s">
        <v>154</v>
      </c>
      <c r="E125" s="179" t="s">
        <v>294</v>
      </c>
      <c r="F125" s="180" t="s">
        <v>295</v>
      </c>
      <c r="G125" s="181" t="s">
        <v>192</v>
      </c>
      <c r="H125" s="182">
        <v>32.1</v>
      </c>
      <c r="I125" s="183"/>
      <c r="J125" s="184">
        <f>ROUND(I125*H125,2)</f>
        <v>0</v>
      </c>
      <c r="K125" s="180" t="s">
        <v>158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159</v>
      </c>
      <c r="AT125" s="189" t="s">
        <v>154</v>
      </c>
      <c r="AU125" s="189" t="s">
        <v>80</v>
      </c>
      <c r="AY125" s="17" t="s">
        <v>152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80</v>
      </c>
      <c r="BK125" s="190">
        <f>ROUND(I125*H125,2)</f>
        <v>0</v>
      </c>
      <c r="BL125" s="17" t="s">
        <v>159</v>
      </c>
      <c r="BM125" s="189" t="s">
        <v>296</v>
      </c>
    </row>
    <row r="126" spans="1:65" s="2" customFormat="1" ht="19.5">
      <c r="A126" s="34"/>
      <c r="B126" s="35"/>
      <c r="C126" s="36"/>
      <c r="D126" s="191" t="s">
        <v>161</v>
      </c>
      <c r="E126" s="36"/>
      <c r="F126" s="192" t="s">
        <v>297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2" customFormat="1" ht="11.25">
      <c r="A127" s="34"/>
      <c r="B127" s="35"/>
      <c r="C127" s="36"/>
      <c r="D127" s="196" t="s">
        <v>163</v>
      </c>
      <c r="E127" s="36"/>
      <c r="F127" s="197" t="s">
        <v>298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80</v>
      </c>
    </row>
    <row r="128" spans="1:65" s="13" customFormat="1" ht="11.25">
      <c r="B128" s="198"/>
      <c r="C128" s="199"/>
      <c r="D128" s="191" t="s">
        <v>165</v>
      </c>
      <c r="E128" s="200" t="s">
        <v>19</v>
      </c>
      <c r="F128" s="201" t="s">
        <v>1284</v>
      </c>
      <c r="G128" s="199"/>
      <c r="H128" s="202">
        <v>32.1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165</v>
      </c>
      <c r="AU128" s="208" t="s">
        <v>80</v>
      </c>
      <c r="AV128" s="13" t="s">
        <v>80</v>
      </c>
      <c r="AW128" s="13" t="s">
        <v>33</v>
      </c>
      <c r="AX128" s="13" t="s">
        <v>78</v>
      </c>
      <c r="AY128" s="208" t="s">
        <v>152</v>
      </c>
    </row>
    <row r="129" spans="1:65" s="2" customFormat="1" ht="16.5" customHeight="1">
      <c r="A129" s="34"/>
      <c r="B129" s="35"/>
      <c r="C129" s="178" t="s">
        <v>221</v>
      </c>
      <c r="D129" s="178" t="s">
        <v>154</v>
      </c>
      <c r="E129" s="179" t="s">
        <v>301</v>
      </c>
      <c r="F129" s="180" t="s">
        <v>302</v>
      </c>
      <c r="G129" s="181" t="s">
        <v>192</v>
      </c>
      <c r="H129" s="182">
        <v>32.1</v>
      </c>
      <c r="I129" s="183"/>
      <c r="J129" s="184">
        <f>ROUND(I129*H129,2)</f>
        <v>0</v>
      </c>
      <c r="K129" s="180" t="s">
        <v>158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159</v>
      </c>
      <c r="AT129" s="189" t="s">
        <v>154</v>
      </c>
      <c r="AU129" s="189" t="s">
        <v>80</v>
      </c>
      <c r="AY129" s="17" t="s">
        <v>152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80</v>
      </c>
      <c r="BK129" s="190">
        <f>ROUND(I129*H129,2)</f>
        <v>0</v>
      </c>
      <c r="BL129" s="17" t="s">
        <v>159</v>
      </c>
      <c r="BM129" s="189" t="s">
        <v>303</v>
      </c>
    </row>
    <row r="130" spans="1:65" s="2" customFormat="1" ht="19.5">
      <c r="A130" s="34"/>
      <c r="B130" s="35"/>
      <c r="C130" s="36"/>
      <c r="D130" s="191" t="s">
        <v>161</v>
      </c>
      <c r="E130" s="36"/>
      <c r="F130" s="192" t="s">
        <v>304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2" customFormat="1" ht="11.25">
      <c r="A131" s="34"/>
      <c r="B131" s="35"/>
      <c r="C131" s="36"/>
      <c r="D131" s="196" t="s">
        <v>163</v>
      </c>
      <c r="E131" s="36"/>
      <c r="F131" s="197" t="s">
        <v>305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163</v>
      </c>
      <c r="AU131" s="17" t="s">
        <v>80</v>
      </c>
    </row>
    <row r="132" spans="1:65" s="13" customFormat="1" ht="11.25">
      <c r="B132" s="198"/>
      <c r="C132" s="199"/>
      <c r="D132" s="191" t="s">
        <v>165</v>
      </c>
      <c r="E132" s="200" t="s">
        <v>19</v>
      </c>
      <c r="F132" s="201" t="s">
        <v>1284</v>
      </c>
      <c r="G132" s="199"/>
      <c r="H132" s="202">
        <v>32.1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165</v>
      </c>
      <c r="AU132" s="208" t="s">
        <v>80</v>
      </c>
      <c r="AV132" s="13" t="s">
        <v>80</v>
      </c>
      <c r="AW132" s="13" t="s">
        <v>33</v>
      </c>
      <c r="AX132" s="13" t="s">
        <v>78</v>
      </c>
      <c r="AY132" s="208" t="s">
        <v>152</v>
      </c>
    </row>
    <row r="133" spans="1:65" s="2" customFormat="1" ht="16.5" customHeight="1">
      <c r="A133" s="34"/>
      <c r="B133" s="35"/>
      <c r="C133" s="178" t="s">
        <v>229</v>
      </c>
      <c r="D133" s="178" t="s">
        <v>154</v>
      </c>
      <c r="E133" s="179" t="s">
        <v>306</v>
      </c>
      <c r="F133" s="180" t="s">
        <v>307</v>
      </c>
      <c r="G133" s="181" t="s">
        <v>308</v>
      </c>
      <c r="H133" s="182">
        <v>57.78</v>
      </c>
      <c r="I133" s="183"/>
      <c r="J133" s="184">
        <f>ROUND(I133*H133,2)</f>
        <v>0</v>
      </c>
      <c r="K133" s="180" t="s">
        <v>158</v>
      </c>
      <c r="L133" s="39"/>
      <c r="M133" s="185" t="s">
        <v>19</v>
      </c>
      <c r="N133" s="186" t="s">
        <v>43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159</v>
      </c>
      <c r="AT133" s="189" t="s">
        <v>154</v>
      </c>
      <c r="AU133" s="189" t="s">
        <v>80</v>
      </c>
      <c r="AY133" s="17" t="s">
        <v>152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159</v>
      </c>
      <c r="BM133" s="189" t="s">
        <v>309</v>
      </c>
    </row>
    <row r="134" spans="1:65" s="2" customFormat="1" ht="11.25">
      <c r="A134" s="34"/>
      <c r="B134" s="35"/>
      <c r="C134" s="36"/>
      <c r="D134" s="191" t="s">
        <v>161</v>
      </c>
      <c r="E134" s="36"/>
      <c r="F134" s="192" t="s">
        <v>310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80</v>
      </c>
    </row>
    <row r="135" spans="1:65" s="2" customFormat="1" ht="11.25">
      <c r="A135" s="34"/>
      <c r="B135" s="35"/>
      <c r="C135" s="36"/>
      <c r="D135" s="196" t="s">
        <v>163</v>
      </c>
      <c r="E135" s="36"/>
      <c r="F135" s="197" t="s">
        <v>311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80</v>
      </c>
    </row>
    <row r="136" spans="1:65" s="13" customFormat="1" ht="11.25">
      <c r="B136" s="198"/>
      <c r="C136" s="199"/>
      <c r="D136" s="191" t="s">
        <v>165</v>
      </c>
      <c r="E136" s="200" t="s">
        <v>19</v>
      </c>
      <c r="F136" s="201" t="s">
        <v>1285</v>
      </c>
      <c r="G136" s="199"/>
      <c r="H136" s="202">
        <v>57.78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165</v>
      </c>
      <c r="AU136" s="208" t="s">
        <v>80</v>
      </c>
      <c r="AV136" s="13" t="s">
        <v>80</v>
      </c>
      <c r="AW136" s="13" t="s">
        <v>33</v>
      </c>
      <c r="AX136" s="13" t="s">
        <v>78</v>
      </c>
      <c r="AY136" s="208" t="s">
        <v>152</v>
      </c>
    </row>
    <row r="137" spans="1:65" s="2" customFormat="1" ht="16.5" customHeight="1">
      <c r="A137" s="34"/>
      <c r="B137" s="35"/>
      <c r="C137" s="178" t="s">
        <v>239</v>
      </c>
      <c r="D137" s="178" t="s">
        <v>154</v>
      </c>
      <c r="E137" s="179" t="s">
        <v>314</v>
      </c>
      <c r="F137" s="180" t="s">
        <v>315</v>
      </c>
      <c r="G137" s="181" t="s">
        <v>192</v>
      </c>
      <c r="H137" s="182">
        <v>32.1</v>
      </c>
      <c r="I137" s="183"/>
      <c r="J137" s="184">
        <f>ROUND(I137*H137,2)</f>
        <v>0</v>
      </c>
      <c r="K137" s="180" t="s">
        <v>158</v>
      </c>
      <c r="L137" s="39"/>
      <c r="M137" s="185" t="s">
        <v>19</v>
      </c>
      <c r="N137" s="186" t="s">
        <v>43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159</v>
      </c>
      <c r="AT137" s="189" t="s">
        <v>154</v>
      </c>
      <c r="AU137" s="189" t="s">
        <v>80</v>
      </c>
      <c r="AY137" s="17" t="s">
        <v>152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159</v>
      </c>
      <c r="BM137" s="189" t="s">
        <v>316</v>
      </c>
    </row>
    <row r="138" spans="1:65" s="2" customFormat="1" ht="11.25">
      <c r="A138" s="34"/>
      <c r="B138" s="35"/>
      <c r="C138" s="36"/>
      <c r="D138" s="191" t="s">
        <v>161</v>
      </c>
      <c r="E138" s="36"/>
      <c r="F138" s="192" t="s">
        <v>317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161</v>
      </c>
      <c r="AU138" s="17" t="s">
        <v>80</v>
      </c>
    </row>
    <row r="139" spans="1:65" s="2" customFormat="1" ht="11.25">
      <c r="A139" s="34"/>
      <c r="B139" s="35"/>
      <c r="C139" s="36"/>
      <c r="D139" s="196" t="s">
        <v>163</v>
      </c>
      <c r="E139" s="36"/>
      <c r="F139" s="197" t="s">
        <v>318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163</v>
      </c>
      <c r="AU139" s="17" t="s">
        <v>80</v>
      </c>
    </row>
    <row r="140" spans="1:65" s="13" customFormat="1" ht="11.25">
      <c r="B140" s="198"/>
      <c r="C140" s="199"/>
      <c r="D140" s="191" t="s">
        <v>165</v>
      </c>
      <c r="E140" s="200" t="s">
        <v>19</v>
      </c>
      <c r="F140" s="201" t="s">
        <v>1286</v>
      </c>
      <c r="G140" s="199"/>
      <c r="H140" s="202">
        <v>32.1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165</v>
      </c>
      <c r="AU140" s="208" t="s">
        <v>80</v>
      </c>
      <c r="AV140" s="13" t="s">
        <v>80</v>
      </c>
      <c r="AW140" s="13" t="s">
        <v>33</v>
      </c>
      <c r="AX140" s="13" t="s">
        <v>78</v>
      </c>
      <c r="AY140" s="208" t="s">
        <v>152</v>
      </c>
    </row>
    <row r="141" spans="1:65" s="2" customFormat="1" ht="16.5" customHeight="1">
      <c r="A141" s="34"/>
      <c r="B141" s="35"/>
      <c r="C141" s="178" t="s">
        <v>250</v>
      </c>
      <c r="D141" s="178" t="s">
        <v>154</v>
      </c>
      <c r="E141" s="179" t="s">
        <v>321</v>
      </c>
      <c r="F141" s="180" t="s">
        <v>322</v>
      </c>
      <c r="G141" s="181" t="s">
        <v>192</v>
      </c>
      <c r="H141" s="182">
        <v>18.446999999999999</v>
      </c>
      <c r="I141" s="183"/>
      <c r="J141" s="184">
        <f>ROUND(I141*H141,2)</f>
        <v>0</v>
      </c>
      <c r="K141" s="180" t="s">
        <v>158</v>
      </c>
      <c r="L141" s="39"/>
      <c r="M141" s="185" t="s">
        <v>19</v>
      </c>
      <c r="N141" s="186" t="s">
        <v>43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159</v>
      </c>
      <c r="AT141" s="189" t="s">
        <v>154</v>
      </c>
      <c r="AU141" s="189" t="s">
        <v>80</v>
      </c>
      <c r="AY141" s="17" t="s">
        <v>152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159</v>
      </c>
      <c r="BM141" s="189" t="s">
        <v>323</v>
      </c>
    </row>
    <row r="142" spans="1:65" s="2" customFormat="1" ht="19.5">
      <c r="A142" s="34"/>
      <c r="B142" s="35"/>
      <c r="C142" s="36"/>
      <c r="D142" s="191" t="s">
        <v>161</v>
      </c>
      <c r="E142" s="36"/>
      <c r="F142" s="192" t="s">
        <v>324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161</v>
      </c>
      <c r="AU142" s="17" t="s">
        <v>80</v>
      </c>
    </row>
    <row r="143" spans="1:65" s="2" customFormat="1" ht="11.25">
      <c r="A143" s="34"/>
      <c r="B143" s="35"/>
      <c r="C143" s="36"/>
      <c r="D143" s="196" t="s">
        <v>163</v>
      </c>
      <c r="E143" s="36"/>
      <c r="F143" s="197" t="s">
        <v>325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163</v>
      </c>
      <c r="AU143" s="17" t="s">
        <v>80</v>
      </c>
    </row>
    <row r="144" spans="1:65" s="13" customFormat="1" ht="11.25">
      <c r="B144" s="198"/>
      <c r="C144" s="199"/>
      <c r="D144" s="191" t="s">
        <v>165</v>
      </c>
      <c r="E144" s="200" t="s">
        <v>19</v>
      </c>
      <c r="F144" s="201" t="s">
        <v>1287</v>
      </c>
      <c r="G144" s="199"/>
      <c r="H144" s="202">
        <v>17.126999999999999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165</v>
      </c>
      <c r="AU144" s="208" t="s">
        <v>80</v>
      </c>
      <c r="AV144" s="13" t="s">
        <v>80</v>
      </c>
      <c r="AW144" s="13" t="s">
        <v>33</v>
      </c>
      <c r="AX144" s="13" t="s">
        <v>71</v>
      </c>
      <c r="AY144" s="208" t="s">
        <v>152</v>
      </c>
    </row>
    <row r="145" spans="1:65" s="13" customFormat="1" ht="11.25">
      <c r="B145" s="198"/>
      <c r="C145" s="199"/>
      <c r="D145" s="191" t="s">
        <v>165</v>
      </c>
      <c r="E145" s="200" t="s">
        <v>19</v>
      </c>
      <c r="F145" s="201" t="s">
        <v>1288</v>
      </c>
      <c r="G145" s="199"/>
      <c r="H145" s="202">
        <v>1.32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165</v>
      </c>
      <c r="AU145" s="208" t="s">
        <v>80</v>
      </c>
      <c r="AV145" s="13" t="s">
        <v>80</v>
      </c>
      <c r="AW145" s="13" t="s">
        <v>33</v>
      </c>
      <c r="AX145" s="13" t="s">
        <v>71</v>
      </c>
      <c r="AY145" s="208" t="s">
        <v>152</v>
      </c>
    </row>
    <row r="146" spans="1:65" s="2" customFormat="1" ht="16.5" customHeight="1">
      <c r="A146" s="34"/>
      <c r="B146" s="35"/>
      <c r="C146" s="178" t="s">
        <v>257</v>
      </c>
      <c r="D146" s="178" t="s">
        <v>154</v>
      </c>
      <c r="E146" s="179" t="s">
        <v>336</v>
      </c>
      <c r="F146" s="180" t="s">
        <v>337</v>
      </c>
      <c r="G146" s="181" t="s">
        <v>192</v>
      </c>
      <c r="H146" s="182">
        <v>23.574000000000002</v>
      </c>
      <c r="I146" s="183"/>
      <c r="J146" s="184">
        <f>ROUND(I146*H146,2)</f>
        <v>0</v>
      </c>
      <c r="K146" s="180" t="s">
        <v>158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159</v>
      </c>
      <c r="AT146" s="189" t="s">
        <v>154</v>
      </c>
      <c r="AU146" s="189" t="s">
        <v>80</v>
      </c>
      <c r="AY146" s="17" t="s">
        <v>152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159</v>
      </c>
      <c r="BM146" s="189" t="s">
        <v>338</v>
      </c>
    </row>
    <row r="147" spans="1:65" s="2" customFormat="1" ht="19.5">
      <c r="A147" s="34"/>
      <c r="B147" s="35"/>
      <c r="C147" s="36"/>
      <c r="D147" s="191" t="s">
        <v>161</v>
      </c>
      <c r="E147" s="36"/>
      <c r="F147" s="192" t="s">
        <v>339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80</v>
      </c>
    </row>
    <row r="148" spans="1:65" s="2" customFormat="1" ht="11.25">
      <c r="A148" s="34"/>
      <c r="B148" s="35"/>
      <c r="C148" s="36"/>
      <c r="D148" s="196" t="s">
        <v>163</v>
      </c>
      <c r="E148" s="36"/>
      <c r="F148" s="197" t="s">
        <v>340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163</v>
      </c>
      <c r="AU148" s="17" t="s">
        <v>80</v>
      </c>
    </row>
    <row r="149" spans="1:65" s="13" customFormat="1" ht="11.25">
      <c r="B149" s="198"/>
      <c r="C149" s="199"/>
      <c r="D149" s="191" t="s">
        <v>165</v>
      </c>
      <c r="E149" s="200" t="s">
        <v>19</v>
      </c>
      <c r="F149" s="201" t="s">
        <v>1289</v>
      </c>
      <c r="G149" s="199"/>
      <c r="H149" s="202">
        <v>23.574000000000002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165</v>
      </c>
      <c r="AU149" s="208" t="s">
        <v>80</v>
      </c>
      <c r="AV149" s="13" t="s">
        <v>80</v>
      </c>
      <c r="AW149" s="13" t="s">
        <v>33</v>
      </c>
      <c r="AX149" s="13" t="s">
        <v>78</v>
      </c>
      <c r="AY149" s="208" t="s">
        <v>152</v>
      </c>
    </row>
    <row r="150" spans="1:65" s="2" customFormat="1" ht="16.5" customHeight="1">
      <c r="A150" s="34"/>
      <c r="B150" s="35"/>
      <c r="C150" s="209" t="s">
        <v>263</v>
      </c>
      <c r="D150" s="209" t="s">
        <v>346</v>
      </c>
      <c r="E150" s="210" t="s">
        <v>347</v>
      </c>
      <c r="F150" s="211" t="s">
        <v>348</v>
      </c>
      <c r="G150" s="212" t="s">
        <v>308</v>
      </c>
      <c r="H150" s="213">
        <v>39.805999999999997</v>
      </c>
      <c r="I150" s="214"/>
      <c r="J150" s="215">
        <f>ROUND(I150*H150,2)</f>
        <v>0</v>
      </c>
      <c r="K150" s="211" t="s">
        <v>158</v>
      </c>
      <c r="L150" s="216"/>
      <c r="M150" s="217" t="s">
        <v>19</v>
      </c>
      <c r="N150" s="218" t="s">
        <v>43</v>
      </c>
      <c r="O150" s="64"/>
      <c r="P150" s="187">
        <f>O150*H150</f>
        <v>0</v>
      </c>
      <c r="Q150" s="187">
        <v>1</v>
      </c>
      <c r="R150" s="187">
        <f>Q150*H150</f>
        <v>39.805999999999997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213</v>
      </c>
      <c r="AT150" s="189" t="s">
        <v>346</v>
      </c>
      <c r="AU150" s="189" t="s">
        <v>80</v>
      </c>
      <c r="AY150" s="17" t="s">
        <v>152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159</v>
      </c>
      <c r="BM150" s="189" t="s">
        <v>349</v>
      </c>
    </row>
    <row r="151" spans="1:65" s="2" customFormat="1" ht="11.25">
      <c r="A151" s="34"/>
      <c r="B151" s="35"/>
      <c r="C151" s="36"/>
      <c r="D151" s="191" t="s">
        <v>161</v>
      </c>
      <c r="E151" s="36"/>
      <c r="F151" s="192" t="s">
        <v>348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80</v>
      </c>
    </row>
    <row r="152" spans="1:65" s="13" customFormat="1" ht="11.25">
      <c r="B152" s="198"/>
      <c r="C152" s="199"/>
      <c r="D152" s="191" t="s">
        <v>165</v>
      </c>
      <c r="E152" s="200" t="s">
        <v>19</v>
      </c>
      <c r="F152" s="201" t="s">
        <v>1290</v>
      </c>
      <c r="G152" s="199"/>
      <c r="H152" s="202">
        <v>39.805999999999997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165</v>
      </c>
      <c r="AU152" s="208" t="s">
        <v>80</v>
      </c>
      <c r="AV152" s="13" t="s">
        <v>80</v>
      </c>
      <c r="AW152" s="13" t="s">
        <v>33</v>
      </c>
      <c r="AX152" s="13" t="s">
        <v>78</v>
      </c>
      <c r="AY152" s="208" t="s">
        <v>152</v>
      </c>
    </row>
    <row r="153" spans="1:65" s="12" customFormat="1" ht="22.9" customHeight="1">
      <c r="B153" s="162"/>
      <c r="C153" s="163"/>
      <c r="D153" s="164" t="s">
        <v>70</v>
      </c>
      <c r="E153" s="176" t="s">
        <v>159</v>
      </c>
      <c r="F153" s="176" t="s">
        <v>422</v>
      </c>
      <c r="G153" s="163"/>
      <c r="H153" s="163"/>
      <c r="I153" s="166"/>
      <c r="J153" s="177">
        <f>BK153</f>
        <v>0</v>
      </c>
      <c r="K153" s="163"/>
      <c r="L153" s="168"/>
      <c r="M153" s="169"/>
      <c r="N153" s="170"/>
      <c r="O153" s="170"/>
      <c r="P153" s="171">
        <f>SUM(P154:P157)</f>
        <v>0</v>
      </c>
      <c r="Q153" s="170"/>
      <c r="R153" s="171">
        <f>SUM(R154:R157)</f>
        <v>8.3193880000000018</v>
      </c>
      <c r="S153" s="170"/>
      <c r="T153" s="172">
        <f>SUM(T154:T157)</f>
        <v>0</v>
      </c>
      <c r="AR153" s="173" t="s">
        <v>78</v>
      </c>
      <c r="AT153" s="174" t="s">
        <v>70</v>
      </c>
      <c r="AU153" s="174" t="s">
        <v>78</v>
      </c>
      <c r="AY153" s="173" t="s">
        <v>152</v>
      </c>
      <c r="BK153" s="175">
        <f>SUM(BK154:BK157)</f>
        <v>0</v>
      </c>
    </row>
    <row r="154" spans="1:65" s="2" customFormat="1" ht="16.5" customHeight="1">
      <c r="A154" s="34"/>
      <c r="B154" s="35"/>
      <c r="C154" s="178" t="s">
        <v>8</v>
      </c>
      <c r="D154" s="178" t="s">
        <v>154</v>
      </c>
      <c r="E154" s="179" t="s">
        <v>424</v>
      </c>
      <c r="F154" s="180" t="s">
        <v>425</v>
      </c>
      <c r="G154" s="181" t="s">
        <v>192</v>
      </c>
      <c r="H154" s="182">
        <v>4.4000000000000004</v>
      </c>
      <c r="I154" s="183"/>
      <c r="J154" s="184">
        <f>ROUND(I154*H154,2)</f>
        <v>0</v>
      </c>
      <c r="K154" s="180" t="s">
        <v>158</v>
      </c>
      <c r="L154" s="39"/>
      <c r="M154" s="185" t="s">
        <v>19</v>
      </c>
      <c r="N154" s="186" t="s">
        <v>43</v>
      </c>
      <c r="O154" s="64"/>
      <c r="P154" s="187">
        <f>O154*H154</f>
        <v>0</v>
      </c>
      <c r="Q154" s="187">
        <v>1.8907700000000001</v>
      </c>
      <c r="R154" s="187">
        <f>Q154*H154</f>
        <v>8.3193880000000018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159</v>
      </c>
      <c r="AT154" s="189" t="s">
        <v>154</v>
      </c>
      <c r="AU154" s="189" t="s">
        <v>80</v>
      </c>
      <c r="AY154" s="17" t="s">
        <v>152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159</v>
      </c>
      <c r="BM154" s="189" t="s">
        <v>426</v>
      </c>
    </row>
    <row r="155" spans="1:65" s="2" customFormat="1" ht="11.25">
      <c r="A155" s="34"/>
      <c r="B155" s="35"/>
      <c r="C155" s="36"/>
      <c r="D155" s="191" t="s">
        <v>161</v>
      </c>
      <c r="E155" s="36"/>
      <c r="F155" s="192" t="s">
        <v>427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80</v>
      </c>
    </row>
    <row r="156" spans="1:65" s="2" customFormat="1" ht="11.25">
      <c r="A156" s="34"/>
      <c r="B156" s="35"/>
      <c r="C156" s="36"/>
      <c r="D156" s="196" t="s">
        <v>163</v>
      </c>
      <c r="E156" s="36"/>
      <c r="F156" s="197" t="s">
        <v>428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163</v>
      </c>
      <c r="AU156" s="17" t="s">
        <v>80</v>
      </c>
    </row>
    <row r="157" spans="1:65" s="13" customFormat="1" ht="11.25">
      <c r="B157" s="198"/>
      <c r="C157" s="199"/>
      <c r="D157" s="191" t="s">
        <v>165</v>
      </c>
      <c r="E157" s="200" t="s">
        <v>19</v>
      </c>
      <c r="F157" s="201" t="s">
        <v>1291</v>
      </c>
      <c r="G157" s="199"/>
      <c r="H157" s="202">
        <v>4.4000000000000004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165</v>
      </c>
      <c r="AU157" s="208" t="s">
        <v>80</v>
      </c>
      <c r="AV157" s="13" t="s">
        <v>80</v>
      </c>
      <c r="AW157" s="13" t="s">
        <v>33</v>
      </c>
      <c r="AX157" s="13" t="s">
        <v>78</v>
      </c>
      <c r="AY157" s="208" t="s">
        <v>152</v>
      </c>
    </row>
    <row r="158" spans="1:65" s="12" customFormat="1" ht="22.9" customHeight="1">
      <c r="B158" s="162"/>
      <c r="C158" s="163"/>
      <c r="D158" s="164" t="s">
        <v>70</v>
      </c>
      <c r="E158" s="176" t="s">
        <v>213</v>
      </c>
      <c r="F158" s="176" t="s">
        <v>455</v>
      </c>
      <c r="G158" s="163"/>
      <c r="H158" s="163"/>
      <c r="I158" s="166"/>
      <c r="J158" s="177">
        <f>BK158</f>
        <v>0</v>
      </c>
      <c r="K158" s="163"/>
      <c r="L158" s="168"/>
      <c r="M158" s="169"/>
      <c r="N158" s="170"/>
      <c r="O158" s="170"/>
      <c r="P158" s="171">
        <f>SUM(P159:P176)</f>
        <v>0</v>
      </c>
      <c r="Q158" s="170"/>
      <c r="R158" s="171">
        <f>SUM(R159:R176)</f>
        <v>0.72988900000000001</v>
      </c>
      <c r="S158" s="170"/>
      <c r="T158" s="172">
        <f>SUM(T159:T176)</f>
        <v>0</v>
      </c>
      <c r="AR158" s="173" t="s">
        <v>78</v>
      </c>
      <c r="AT158" s="174" t="s">
        <v>70</v>
      </c>
      <c r="AU158" s="174" t="s">
        <v>78</v>
      </c>
      <c r="AY158" s="173" t="s">
        <v>152</v>
      </c>
      <c r="BK158" s="175">
        <f>SUM(BK159:BK176)</f>
        <v>0</v>
      </c>
    </row>
    <row r="159" spans="1:65" s="2" customFormat="1" ht="16.5" customHeight="1">
      <c r="A159" s="34"/>
      <c r="B159" s="35"/>
      <c r="C159" s="178" t="s">
        <v>275</v>
      </c>
      <c r="D159" s="178" t="s">
        <v>154</v>
      </c>
      <c r="E159" s="179" t="s">
        <v>464</v>
      </c>
      <c r="F159" s="180" t="s">
        <v>465</v>
      </c>
      <c r="G159" s="181" t="s">
        <v>157</v>
      </c>
      <c r="H159" s="182">
        <v>40</v>
      </c>
      <c r="I159" s="183"/>
      <c r="J159" s="184">
        <f>ROUND(I159*H159,2)</f>
        <v>0</v>
      </c>
      <c r="K159" s="180" t="s">
        <v>158</v>
      </c>
      <c r="L159" s="39"/>
      <c r="M159" s="185" t="s">
        <v>19</v>
      </c>
      <c r="N159" s="186" t="s">
        <v>43</v>
      </c>
      <c r="O159" s="64"/>
      <c r="P159" s="187">
        <f>O159*H159</f>
        <v>0</v>
      </c>
      <c r="Q159" s="187">
        <v>1.1820000000000001E-2</v>
      </c>
      <c r="R159" s="187">
        <f>Q159*H159</f>
        <v>0.4728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159</v>
      </c>
      <c r="AT159" s="189" t="s">
        <v>154</v>
      </c>
      <c r="AU159" s="189" t="s">
        <v>80</v>
      </c>
      <c r="AY159" s="17" t="s">
        <v>152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159</v>
      </c>
      <c r="BM159" s="189" t="s">
        <v>466</v>
      </c>
    </row>
    <row r="160" spans="1:65" s="2" customFormat="1" ht="19.5">
      <c r="A160" s="34"/>
      <c r="B160" s="35"/>
      <c r="C160" s="36"/>
      <c r="D160" s="191" t="s">
        <v>161</v>
      </c>
      <c r="E160" s="36"/>
      <c r="F160" s="192" t="s">
        <v>467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80</v>
      </c>
    </row>
    <row r="161" spans="1:65" s="2" customFormat="1" ht="11.25">
      <c r="A161" s="34"/>
      <c r="B161" s="35"/>
      <c r="C161" s="36"/>
      <c r="D161" s="196" t="s">
        <v>163</v>
      </c>
      <c r="E161" s="36"/>
      <c r="F161" s="197" t="s">
        <v>468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163</v>
      </c>
      <c r="AU161" s="17" t="s">
        <v>80</v>
      </c>
    </row>
    <row r="162" spans="1:65" s="13" customFormat="1" ht="11.25">
      <c r="B162" s="198"/>
      <c r="C162" s="199"/>
      <c r="D162" s="191" t="s">
        <v>165</v>
      </c>
      <c r="E162" s="200" t="s">
        <v>19</v>
      </c>
      <c r="F162" s="201" t="s">
        <v>1292</v>
      </c>
      <c r="G162" s="199"/>
      <c r="H162" s="202">
        <v>40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165</v>
      </c>
      <c r="AU162" s="208" t="s">
        <v>80</v>
      </c>
      <c r="AV162" s="13" t="s">
        <v>80</v>
      </c>
      <c r="AW162" s="13" t="s">
        <v>33</v>
      </c>
      <c r="AX162" s="13" t="s">
        <v>78</v>
      </c>
      <c r="AY162" s="208" t="s">
        <v>152</v>
      </c>
    </row>
    <row r="163" spans="1:65" s="2" customFormat="1" ht="21.75" customHeight="1">
      <c r="A163" s="34"/>
      <c r="B163" s="35"/>
      <c r="C163" s="178" t="s">
        <v>281</v>
      </c>
      <c r="D163" s="178" t="s">
        <v>154</v>
      </c>
      <c r="E163" s="179" t="s">
        <v>472</v>
      </c>
      <c r="F163" s="180" t="s">
        <v>473</v>
      </c>
      <c r="G163" s="181" t="s">
        <v>474</v>
      </c>
      <c r="H163" s="182">
        <v>3</v>
      </c>
      <c r="I163" s="183"/>
      <c r="J163" s="184">
        <f>ROUND(I163*H163,2)</f>
        <v>0</v>
      </c>
      <c r="K163" s="180" t="s">
        <v>158</v>
      </c>
      <c r="L163" s="39"/>
      <c r="M163" s="185" t="s">
        <v>19</v>
      </c>
      <c r="N163" s="186" t="s">
        <v>43</v>
      </c>
      <c r="O163" s="64"/>
      <c r="P163" s="187">
        <f>O163*H163</f>
        <v>0</v>
      </c>
      <c r="Q163" s="187">
        <v>1.0000000000000001E-5</v>
      </c>
      <c r="R163" s="187">
        <f>Q163*H163</f>
        <v>3.0000000000000004E-5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159</v>
      </c>
      <c r="AT163" s="189" t="s">
        <v>154</v>
      </c>
      <c r="AU163" s="189" t="s">
        <v>80</v>
      </c>
      <c r="AY163" s="17" t="s">
        <v>152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159</v>
      </c>
      <c r="BM163" s="189" t="s">
        <v>475</v>
      </c>
    </row>
    <row r="164" spans="1:65" s="2" customFormat="1" ht="11.25">
      <c r="A164" s="34"/>
      <c r="B164" s="35"/>
      <c r="C164" s="36"/>
      <c r="D164" s="191" t="s">
        <v>161</v>
      </c>
      <c r="E164" s="36"/>
      <c r="F164" s="192" t="s">
        <v>476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161</v>
      </c>
      <c r="AU164" s="17" t="s">
        <v>80</v>
      </c>
    </row>
    <row r="165" spans="1:65" s="2" customFormat="1" ht="11.25">
      <c r="A165" s="34"/>
      <c r="B165" s="35"/>
      <c r="C165" s="36"/>
      <c r="D165" s="196" t="s">
        <v>163</v>
      </c>
      <c r="E165" s="36"/>
      <c r="F165" s="197" t="s">
        <v>477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163</v>
      </c>
      <c r="AU165" s="17" t="s">
        <v>80</v>
      </c>
    </row>
    <row r="166" spans="1:65" s="13" customFormat="1" ht="11.25">
      <c r="B166" s="198"/>
      <c r="C166" s="199"/>
      <c r="D166" s="191" t="s">
        <v>165</v>
      </c>
      <c r="E166" s="200" t="s">
        <v>19</v>
      </c>
      <c r="F166" s="201" t="s">
        <v>1293</v>
      </c>
      <c r="G166" s="199"/>
      <c r="H166" s="202">
        <v>3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165</v>
      </c>
      <c r="AU166" s="208" t="s">
        <v>80</v>
      </c>
      <c r="AV166" s="13" t="s">
        <v>80</v>
      </c>
      <c r="AW166" s="13" t="s">
        <v>33</v>
      </c>
      <c r="AX166" s="13" t="s">
        <v>78</v>
      </c>
      <c r="AY166" s="208" t="s">
        <v>152</v>
      </c>
    </row>
    <row r="167" spans="1:65" s="2" customFormat="1" ht="16.5" customHeight="1">
      <c r="A167" s="34"/>
      <c r="B167" s="35"/>
      <c r="C167" s="209" t="s">
        <v>287</v>
      </c>
      <c r="D167" s="209" t="s">
        <v>346</v>
      </c>
      <c r="E167" s="210" t="s">
        <v>1294</v>
      </c>
      <c r="F167" s="211" t="s">
        <v>1295</v>
      </c>
      <c r="G167" s="212" t="s">
        <v>474</v>
      </c>
      <c r="H167" s="213">
        <v>3</v>
      </c>
      <c r="I167" s="214"/>
      <c r="J167" s="215">
        <f>ROUND(I167*H167,2)</f>
        <v>0</v>
      </c>
      <c r="K167" s="211" t="s">
        <v>158</v>
      </c>
      <c r="L167" s="216"/>
      <c r="M167" s="217" t="s">
        <v>19</v>
      </c>
      <c r="N167" s="218" t="s">
        <v>43</v>
      </c>
      <c r="O167" s="64"/>
      <c r="P167" s="187">
        <f>O167*H167</f>
        <v>0</v>
      </c>
      <c r="Q167" s="187">
        <v>3.9100000000000003E-3</v>
      </c>
      <c r="R167" s="187">
        <f>Q167*H167</f>
        <v>1.1730000000000001E-2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213</v>
      </c>
      <c r="AT167" s="189" t="s">
        <v>346</v>
      </c>
      <c r="AU167" s="189" t="s">
        <v>80</v>
      </c>
      <c r="AY167" s="17" t="s">
        <v>152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159</v>
      </c>
      <c r="BM167" s="189" t="s">
        <v>1296</v>
      </c>
    </row>
    <row r="168" spans="1:65" s="2" customFormat="1" ht="11.25">
      <c r="A168" s="34"/>
      <c r="B168" s="35"/>
      <c r="C168" s="36"/>
      <c r="D168" s="191" t="s">
        <v>161</v>
      </c>
      <c r="E168" s="36"/>
      <c r="F168" s="192" t="s">
        <v>1295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80</v>
      </c>
    </row>
    <row r="169" spans="1:65" s="13" customFormat="1" ht="11.25">
      <c r="B169" s="198"/>
      <c r="C169" s="199"/>
      <c r="D169" s="191" t="s">
        <v>165</v>
      </c>
      <c r="E169" s="200" t="s">
        <v>19</v>
      </c>
      <c r="F169" s="201" t="s">
        <v>1293</v>
      </c>
      <c r="G169" s="199"/>
      <c r="H169" s="202">
        <v>3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165</v>
      </c>
      <c r="AU169" s="208" t="s">
        <v>80</v>
      </c>
      <c r="AV169" s="13" t="s">
        <v>80</v>
      </c>
      <c r="AW169" s="13" t="s">
        <v>33</v>
      </c>
      <c r="AX169" s="13" t="s">
        <v>78</v>
      </c>
      <c r="AY169" s="208" t="s">
        <v>152</v>
      </c>
    </row>
    <row r="170" spans="1:65" s="2" customFormat="1" ht="16.5" customHeight="1">
      <c r="A170" s="34"/>
      <c r="B170" s="35"/>
      <c r="C170" s="178" t="s">
        <v>293</v>
      </c>
      <c r="D170" s="178" t="s">
        <v>154</v>
      </c>
      <c r="E170" s="179" t="s">
        <v>558</v>
      </c>
      <c r="F170" s="180" t="s">
        <v>559</v>
      </c>
      <c r="G170" s="181" t="s">
        <v>192</v>
      </c>
      <c r="H170" s="182">
        <v>0.1</v>
      </c>
      <c r="I170" s="183"/>
      <c r="J170" s="184">
        <f>ROUND(I170*H170,2)</f>
        <v>0</v>
      </c>
      <c r="K170" s="180" t="s">
        <v>158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2.45329</v>
      </c>
      <c r="R170" s="187">
        <f>Q170*H170</f>
        <v>0.24532900000000002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159</v>
      </c>
      <c r="AT170" s="189" t="s">
        <v>154</v>
      </c>
      <c r="AU170" s="189" t="s">
        <v>80</v>
      </c>
      <c r="AY170" s="17" t="s">
        <v>152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159</v>
      </c>
      <c r="BM170" s="189" t="s">
        <v>560</v>
      </c>
    </row>
    <row r="171" spans="1:65" s="2" customFormat="1" ht="11.25">
      <c r="A171" s="34"/>
      <c r="B171" s="35"/>
      <c r="C171" s="36"/>
      <c r="D171" s="191" t="s">
        <v>161</v>
      </c>
      <c r="E171" s="36"/>
      <c r="F171" s="192" t="s">
        <v>561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80</v>
      </c>
    </row>
    <row r="172" spans="1:65" s="2" customFormat="1" ht="11.25">
      <c r="A172" s="34"/>
      <c r="B172" s="35"/>
      <c r="C172" s="36"/>
      <c r="D172" s="196" t="s">
        <v>163</v>
      </c>
      <c r="E172" s="36"/>
      <c r="F172" s="197" t="s">
        <v>562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163</v>
      </c>
      <c r="AU172" s="17" t="s">
        <v>80</v>
      </c>
    </row>
    <row r="173" spans="1:65" s="13" customFormat="1" ht="11.25">
      <c r="B173" s="198"/>
      <c r="C173" s="199"/>
      <c r="D173" s="191" t="s">
        <v>165</v>
      </c>
      <c r="E173" s="200" t="s">
        <v>19</v>
      </c>
      <c r="F173" s="201" t="s">
        <v>1297</v>
      </c>
      <c r="G173" s="199"/>
      <c r="H173" s="202">
        <v>0.1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165</v>
      </c>
      <c r="AU173" s="208" t="s">
        <v>80</v>
      </c>
      <c r="AV173" s="13" t="s">
        <v>80</v>
      </c>
      <c r="AW173" s="13" t="s">
        <v>33</v>
      </c>
      <c r="AX173" s="13" t="s">
        <v>78</v>
      </c>
      <c r="AY173" s="208" t="s">
        <v>152</v>
      </c>
    </row>
    <row r="174" spans="1:65" s="2" customFormat="1" ht="16.5" customHeight="1">
      <c r="A174" s="34"/>
      <c r="B174" s="35"/>
      <c r="C174" s="178" t="s">
        <v>300</v>
      </c>
      <c r="D174" s="178" t="s">
        <v>154</v>
      </c>
      <c r="E174" s="179" t="s">
        <v>577</v>
      </c>
      <c r="F174" s="180" t="s">
        <v>578</v>
      </c>
      <c r="G174" s="181" t="s">
        <v>157</v>
      </c>
      <c r="H174" s="182">
        <v>3</v>
      </c>
      <c r="I174" s="183"/>
      <c r="J174" s="184">
        <f>ROUND(I174*H174,2)</f>
        <v>0</v>
      </c>
      <c r="K174" s="180" t="s">
        <v>19</v>
      </c>
      <c r="L174" s="39"/>
      <c r="M174" s="185" t="s">
        <v>19</v>
      </c>
      <c r="N174" s="186" t="s">
        <v>43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159</v>
      </c>
      <c r="AT174" s="189" t="s">
        <v>154</v>
      </c>
      <c r="AU174" s="189" t="s">
        <v>80</v>
      </c>
      <c r="AY174" s="17" t="s">
        <v>152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159</v>
      </c>
      <c r="BM174" s="189" t="s">
        <v>579</v>
      </c>
    </row>
    <row r="175" spans="1:65" s="2" customFormat="1" ht="11.25">
      <c r="A175" s="34"/>
      <c r="B175" s="35"/>
      <c r="C175" s="36"/>
      <c r="D175" s="191" t="s">
        <v>161</v>
      </c>
      <c r="E175" s="36"/>
      <c r="F175" s="192" t="s">
        <v>578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13" customFormat="1" ht="11.25">
      <c r="B176" s="198"/>
      <c r="C176" s="199"/>
      <c r="D176" s="191" t="s">
        <v>165</v>
      </c>
      <c r="E176" s="200" t="s">
        <v>19</v>
      </c>
      <c r="F176" s="201" t="s">
        <v>1276</v>
      </c>
      <c r="G176" s="199"/>
      <c r="H176" s="202">
        <v>3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165</v>
      </c>
      <c r="AU176" s="208" t="s">
        <v>80</v>
      </c>
      <c r="AV176" s="13" t="s">
        <v>80</v>
      </c>
      <c r="AW176" s="13" t="s">
        <v>33</v>
      </c>
      <c r="AX176" s="13" t="s">
        <v>78</v>
      </c>
      <c r="AY176" s="208" t="s">
        <v>152</v>
      </c>
    </row>
    <row r="177" spans="1:65" s="12" customFormat="1" ht="22.9" customHeight="1">
      <c r="B177" s="162"/>
      <c r="C177" s="163"/>
      <c r="D177" s="164" t="s">
        <v>70</v>
      </c>
      <c r="E177" s="176" t="s">
        <v>221</v>
      </c>
      <c r="F177" s="176" t="s">
        <v>584</v>
      </c>
      <c r="G177" s="163"/>
      <c r="H177" s="163"/>
      <c r="I177" s="166"/>
      <c r="J177" s="177">
        <f>BK177</f>
        <v>0</v>
      </c>
      <c r="K177" s="163"/>
      <c r="L177" s="168"/>
      <c r="M177" s="169"/>
      <c r="N177" s="170"/>
      <c r="O177" s="170"/>
      <c r="P177" s="171">
        <f>SUM(P178:P181)</f>
        <v>0</v>
      </c>
      <c r="Q177" s="170"/>
      <c r="R177" s="171">
        <f>SUM(R178:R181)</f>
        <v>0</v>
      </c>
      <c r="S177" s="170"/>
      <c r="T177" s="172">
        <f>SUM(T178:T181)</f>
        <v>3.4000000000000002E-2</v>
      </c>
      <c r="AR177" s="173" t="s">
        <v>78</v>
      </c>
      <c r="AT177" s="174" t="s">
        <v>70</v>
      </c>
      <c r="AU177" s="174" t="s">
        <v>78</v>
      </c>
      <c r="AY177" s="173" t="s">
        <v>152</v>
      </c>
      <c r="BK177" s="175">
        <f>SUM(BK178:BK181)</f>
        <v>0</v>
      </c>
    </row>
    <row r="178" spans="1:65" s="2" customFormat="1" ht="16.5" customHeight="1">
      <c r="A178" s="34"/>
      <c r="B178" s="35"/>
      <c r="C178" s="178" t="s">
        <v>7</v>
      </c>
      <c r="D178" s="178" t="s">
        <v>154</v>
      </c>
      <c r="E178" s="179" t="s">
        <v>593</v>
      </c>
      <c r="F178" s="180" t="s">
        <v>594</v>
      </c>
      <c r="G178" s="181" t="s">
        <v>474</v>
      </c>
      <c r="H178" s="182">
        <v>1</v>
      </c>
      <c r="I178" s="183"/>
      <c r="J178" s="184">
        <f>ROUND(I178*H178,2)</f>
        <v>0</v>
      </c>
      <c r="K178" s="180" t="s">
        <v>158</v>
      </c>
      <c r="L178" s="39"/>
      <c r="M178" s="185" t="s">
        <v>19</v>
      </c>
      <c r="N178" s="186" t="s">
        <v>43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3.4000000000000002E-2</v>
      </c>
      <c r="T178" s="188">
        <f>S178*H178</f>
        <v>3.4000000000000002E-2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159</v>
      </c>
      <c r="AT178" s="189" t="s">
        <v>154</v>
      </c>
      <c r="AU178" s="189" t="s">
        <v>80</v>
      </c>
      <c r="AY178" s="17" t="s">
        <v>152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159</v>
      </c>
      <c r="BM178" s="189" t="s">
        <v>595</v>
      </c>
    </row>
    <row r="179" spans="1:65" s="2" customFormat="1" ht="19.5">
      <c r="A179" s="34"/>
      <c r="B179" s="35"/>
      <c r="C179" s="36"/>
      <c r="D179" s="191" t="s">
        <v>161</v>
      </c>
      <c r="E179" s="36"/>
      <c r="F179" s="192" t="s">
        <v>596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80</v>
      </c>
    </row>
    <row r="180" spans="1:65" s="2" customFormat="1" ht="11.25">
      <c r="A180" s="34"/>
      <c r="B180" s="35"/>
      <c r="C180" s="36"/>
      <c r="D180" s="196" t="s">
        <v>163</v>
      </c>
      <c r="E180" s="36"/>
      <c r="F180" s="197" t="s">
        <v>597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163</v>
      </c>
      <c r="AU180" s="17" t="s">
        <v>80</v>
      </c>
    </row>
    <row r="181" spans="1:65" s="13" customFormat="1" ht="11.25">
      <c r="B181" s="198"/>
      <c r="C181" s="199"/>
      <c r="D181" s="191" t="s">
        <v>165</v>
      </c>
      <c r="E181" s="200" t="s">
        <v>19</v>
      </c>
      <c r="F181" s="201" t="s">
        <v>1298</v>
      </c>
      <c r="G181" s="199"/>
      <c r="H181" s="202">
        <v>1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165</v>
      </c>
      <c r="AU181" s="208" t="s">
        <v>80</v>
      </c>
      <c r="AV181" s="13" t="s">
        <v>80</v>
      </c>
      <c r="AW181" s="13" t="s">
        <v>33</v>
      </c>
      <c r="AX181" s="13" t="s">
        <v>78</v>
      </c>
      <c r="AY181" s="208" t="s">
        <v>152</v>
      </c>
    </row>
    <row r="182" spans="1:65" s="12" customFormat="1" ht="22.9" customHeight="1">
      <c r="B182" s="162"/>
      <c r="C182" s="163"/>
      <c r="D182" s="164" t="s">
        <v>70</v>
      </c>
      <c r="E182" s="176" t="s">
        <v>606</v>
      </c>
      <c r="F182" s="176" t="s">
        <v>607</v>
      </c>
      <c r="G182" s="163"/>
      <c r="H182" s="163"/>
      <c r="I182" s="166"/>
      <c r="J182" s="177">
        <f>BK182</f>
        <v>0</v>
      </c>
      <c r="K182" s="163"/>
      <c r="L182" s="168"/>
      <c r="M182" s="169"/>
      <c r="N182" s="170"/>
      <c r="O182" s="170"/>
      <c r="P182" s="171">
        <f>SUM(P183:P194)</f>
        <v>0</v>
      </c>
      <c r="Q182" s="170"/>
      <c r="R182" s="171">
        <f>SUM(R183:R194)</f>
        <v>0</v>
      </c>
      <c r="S182" s="170"/>
      <c r="T182" s="172">
        <f>SUM(T183:T194)</f>
        <v>0</v>
      </c>
      <c r="AR182" s="173" t="s">
        <v>78</v>
      </c>
      <c r="AT182" s="174" t="s">
        <v>70</v>
      </c>
      <c r="AU182" s="174" t="s">
        <v>78</v>
      </c>
      <c r="AY182" s="173" t="s">
        <v>152</v>
      </c>
      <c r="BK182" s="175">
        <f>SUM(BK183:BK194)</f>
        <v>0</v>
      </c>
    </row>
    <row r="183" spans="1:65" s="2" customFormat="1" ht="16.5" customHeight="1">
      <c r="A183" s="34"/>
      <c r="B183" s="35"/>
      <c r="C183" s="178" t="s">
        <v>313</v>
      </c>
      <c r="D183" s="178" t="s">
        <v>154</v>
      </c>
      <c r="E183" s="179" t="s">
        <v>609</v>
      </c>
      <c r="F183" s="180" t="s">
        <v>610</v>
      </c>
      <c r="G183" s="181" t="s">
        <v>308</v>
      </c>
      <c r="H183" s="182">
        <v>3.4000000000000002E-2</v>
      </c>
      <c r="I183" s="183"/>
      <c r="J183" s="184">
        <f>ROUND(I183*H183,2)</f>
        <v>0</v>
      </c>
      <c r="K183" s="180" t="s">
        <v>158</v>
      </c>
      <c r="L183" s="39"/>
      <c r="M183" s="185" t="s">
        <v>19</v>
      </c>
      <c r="N183" s="186" t="s">
        <v>43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159</v>
      </c>
      <c r="AT183" s="189" t="s">
        <v>154</v>
      </c>
      <c r="AU183" s="189" t="s">
        <v>80</v>
      </c>
      <c r="AY183" s="17" t="s">
        <v>152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159</v>
      </c>
      <c r="BM183" s="189" t="s">
        <v>611</v>
      </c>
    </row>
    <row r="184" spans="1:65" s="2" customFormat="1" ht="11.25">
      <c r="A184" s="34"/>
      <c r="B184" s="35"/>
      <c r="C184" s="36"/>
      <c r="D184" s="191" t="s">
        <v>161</v>
      </c>
      <c r="E184" s="36"/>
      <c r="F184" s="192" t="s">
        <v>612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161</v>
      </c>
      <c r="AU184" s="17" t="s">
        <v>80</v>
      </c>
    </row>
    <row r="185" spans="1:65" s="2" customFormat="1" ht="11.25">
      <c r="A185" s="34"/>
      <c r="B185" s="35"/>
      <c r="C185" s="36"/>
      <c r="D185" s="196" t="s">
        <v>163</v>
      </c>
      <c r="E185" s="36"/>
      <c r="F185" s="197" t="s">
        <v>613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163</v>
      </c>
      <c r="AU185" s="17" t="s">
        <v>80</v>
      </c>
    </row>
    <row r="186" spans="1:65" s="13" customFormat="1" ht="11.25">
      <c r="B186" s="198"/>
      <c r="C186" s="199"/>
      <c r="D186" s="191" t="s">
        <v>165</v>
      </c>
      <c r="E186" s="200" t="s">
        <v>19</v>
      </c>
      <c r="F186" s="201" t="s">
        <v>1299</v>
      </c>
      <c r="G186" s="199"/>
      <c r="H186" s="202">
        <v>3.4000000000000002E-2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165</v>
      </c>
      <c r="AU186" s="208" t="s">
        <v>80</v>
      </c>
      <c r="AV186" s="13" t="s">
        <v>80</v>
      </c>
      <c r="AW186" s="13" t="s">
        <v>33</v>
      </c>
      <c r="AX186" s="13" t="s">
        <v>71</v>
      </c>
      <c r="AY186" s="208" t="s">
        <v>152</v>
      </c>
    </row>
    <row r="187" spans="1:65" s="2" customFormat="1" ht="16.5" customHeight="1">
      <c r="A187" s="34"/>
      <c r="B187" s="35"/>
      <c r="C187" s="178" t="s">
        <v>320</v>
      </c>
      <c r="D187" s="178" t="s">
        <v>154</v>
      </c>
      <c r="E187" s="179" t="s">
        <v>617</v>
      </c>
      <c r="F187" s="180" t="s">
        <v>618</v>
      </c>
      <c r="G187" s="181" t="s">
        <v>308</v>
      </c>
      <c r="H187" s="182">
        <v>0.20399999999999999</v>
      </c>
      <c r="I187" s="183"/>
      <c r="J187" s="184">
        <f>ROUND(I187*H187,2)</f>
        <v>0</v>
      </c>
      <c r="K187" s="180" t="s">
        <v>158</v>
      </c>
      <c r="L187" s="39"/>
      <c r="M187" s="185" t="s">
        <v>19</v>
      </c>
      <c r="N187" s="186" t="s">
        <v>43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159</v>
      </c>
      <c r="AT187" s="189" t="s">
        <v>154</v>
      </c>
      <c r="AU187" s="189" t="s">
        <v>80</v>
      </c>
      <c r="AY187" s="17" t="s">
        <v>152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159</v>
      </c>
      <c r="BM187" s="189" t="s">
        <v>619</v>
      </c>
    </row>
    <row r="188" spans="1:65" s="2" customFormat="1" ht="19.5">
      <c r="A188" s="34"/>
      <c r="B188" s="35"/>
      <c r="C188" s="36"/>
      <c r="D188" s="191" t="s">
        <v>161</v>
      </c>
      <c r="E188" s="36"/>
      <c r="F188" s="192" t="s">
        <v>620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80</v>
      </c>
    </row>
    <row r="189" spans="1:65" s="2" customFormat="1" ht="11.25">
      <c r="A189" s="34"/>
      <c r="B189" s="35"/>
      <c r="C189" s="36"/>
      <c r="D189" s="196" t="s">
        <v>163</v>
      </c>
      <c r="E189" s="36"/>
      <c r="F189" s="197" t="s">
        <v>621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163</v>
      </c>
      <c r="AU189" s="17" t="s">
        <v>80</v>
      </c>
    </row>
    <row r="190" spans="1:65" s="13" customFormat="1" ht="11.25">
      <c r="B190" s="198"/>
      <c r="C190" s="199"/>
      <c r="D190" s="191" t="s">
        <v>165</v>
      </c>
      <c r="E190" s="200" t="s">
        <v>19</v>
      </c>
      <c r="F190" s="201" t="s">
        <v>1300</v>
      </c>
      <c r="G190" s="199"/>
      <c r="H190" s="202">
        <v>0.20399999999999999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165</v>
      </c>
      <c r="AU190" s="208" t="s">
        <v>80</v>
      </c>
      <c r="AV190" s="13" t="s">
        <v>80</v>
      </c>
      <c r="AW190" s="13" t="s">
        <v>33</v>
      </c>
      <c r="AX190" s="13" t="s">
        <v>78</v>
      </c>
      <c r="AY190" s="208" t="s">
        <v>152</v>
      </c>
    </row>
    <row r="191" spans="1:65" s="2" customFormat="1" ht="21.75" customHeight="1">
      <c r="A191" s="34"/>
      <c r="B191" s="35"/>
      <c r="C191" s="178" t="s">
        <v>335</v>
      </c>
      <c r="D191" s="178" t="s">
        <v>154</v>
      </c>
      <c r="E191" s="179" t="s">
        <v>624</v>
      </c>
      <c r="F191" s="180" t="s">
        <v>625</v>
      </c>
      <c r="G191" s="181" t="s">
        <v>308</v>
      </c>
      <c r="H191" s="182">
        <v>3.4000000000000002E-2</v>
      </c>
      <c r="I191" s="183"/>
      <c r="J191" s="184">
        <f>ROUND(I191*H191,2)</f>
        <v>0</v>
      </c>
      <c r="K191" s="180" t="s">
        <v>158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159</v>
      </c>
      <c r="AT191" s="189" t="s">
        <v>154</v>
      </c>
      <c r="AU191" s="189" t="s">
        <v>80</v>
      </c>
      <c r="AY191" s="17" t="s">
        <v>152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159</v>
      </c>
      <c r="BM191" s="189" t="s">
        <v>626</v>
      </c>
    </row>
    <row r="192" spans="1:65" s="2" customFormat="1" ht="11.25">
      <c r="A192" s="34"/>
      <c r="B192" s="35"/>
      <c r="C192" s="36"/>
      <c r="D192" s="191" t="s">
        <v>161</v>
      </c>
      <c r="E192" s="36"/>
      <c r="F192" s="192" t="s">
        <v>627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80</v>
      </c>
    </row>
    <row r="193" spans="1:65" s="2" customFormat="1" ht="11.25">
      <c r="A193" s="34"/>
      <c r="B193" s="35"/>
      <c r="C193" s="36"/>
      <c r="D193" s="196" t="s">
        <v>163</v>
      </c>
      <c r="E193" s="36"/>
      <c r="F193" s="197" t="s">
        <v>628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163</v>
      </c>
      <c r="AU193" s="17" t="s">
        <v>80</v>
      </c>
    </row>
    <row r="194" spans="1:65" s="13" customFormat="1" ht="11.25">
      <c r="B194" s="198"/>
      <c r="C194" s="199"/>
      <c r="D194" s="191" t="s">
        <v>165</v>
      </c>
      <c r="E194" s="200" t="s">
        <v>19</v>
      </c>
      <c r="F194" s="201" t="s">
        <v>1299</v>
      </c>
      <c r="G194" s="199"/>
      <c r="H194" s="202">
        <v>3.4000000000000002E-2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165</v>
      </c>
      <c r="AU194" s="208" t="s">
        <v>80</v>
      </c>
      <c r="AV194" s="13" t="s">
        <v>80</v>
      </c>
      <c r="AW194" s="13" t="s">
        <v>33</v>
      </c>
      <c r="AX194" s="13" t="s">
        <v>71</v>
      </c>
      <c r="AY194" s="208" t="s">
        <v>152</v>
      </c>
    </row>
    <row r="195" spans="1:65" s="12" customFormat="1" ht="22.9" customHeight="1">
      <c r="B195" s="162"/>
      <c r="C195" s="163"/>
      <c r="D195" s="164" t="s">
        <v>70</v>
      </c>
      <c r="E195" s="176" t="s">
        <v>629</v>
      </c>
      <c r="F195" s="176" t="s">
        <v>630</v>
      </c>
      <c r="G195" s="163"/>
      <c r="H195" s="163"/>
      <c r="I195" s="166"/>
      <c r="J195" s="177">
        <f>BK195</f>
        <v>0</v>
      </c>
      <c r="K195" s="163"/>
      <c r="L195" s="168"/>
      <c r="M195" s="169"/>
      <c r="N195" s="170"/>
      <c r="O195" s="170"/>
      <c r="P195" s="171">
        <f>SUM(P196:P198)</f>
        <v>0</v>
      </c>
      <c r="Q195" s="170"/>
      <c r="R195" s="171">
        <f>SUM(R196:R198)</f>
        <v>0</v>
      </c>
      <c r="S195" s="170"/>
      <c r="T195" s="172">
        <f>SUM(T196:T198)</f>
        <v>0</v>
      </c>
      <c r="AR195" s="173" t="s">
        <v>78</v>
      </c>
      <c r="AT195" s="174" t="s">
        <v>70</v>
      </c>
      <c r="AU195" s="174" t="s">
        <v>78</v>
      </c>
      <c r="AY195" s="173" t="s">
        <v>152</v>
      </c>
      <c r="BK195" s="175">
        <f>SUM(BK196:BK198)</f>
        <v>0</v>
      </c>
    </row>
    <row r="196" spans="1:65" s="2" customFormat="1" ht="16.5" customHeight="1">
      <c r="A196" s="34"/>
      <c r="B196" s="35"/>
      <c r="C196" s="178" t="s">
        <v>345</v>
      </c>
      <c r="D196" s="178" t="s">
        <v>154</v>
      </c>
      <c r="E196" s="179" t="s">
        <v>632</v>
      </c>
      <c r="F196" s="180" t="s">
        <v>633</v>
      </c>
      <c r="G196" s="181" t="s">
        <v>308</v>
      </c>
      <c r="H196" s="182">
        <v>49.124000000000002</v>
      </c>
      <c r="I196" s="183"/>
      <c r="J196" s="184">
        <f>ROUND(I196*H196,2)</f>
        <v>0</v>
      </c>
      <c r="K196" s="180" t="s">
        <v>158</v>
      </c>
      <c r="L196" s="39"/>
      <c r="M196" s="185" t="s">
        <v>19</v>
      </c>
      <c r="N196" s="186" t="s">
        <v>43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159</v>
      </c>
      <c r="AT196" s="189" t="s">
        <v>154</v>
      </c>
      <c r="AU196" s="189" t="s">
        <v>80</v>
      </c>
      <c r="AY196" s="17" t="s">
        <v>152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80</v>
      </c>
      <c r="BK196" s="190">
        <f>ROUND(I196*H196,2)</f>
        <v>0</v>
      </c>
      <c r="BL196" s="17" t="s">
        <v>159</v>
      </c>
      <c r="BM196" s="189" t="s">
        <v>634</v>
      </c>
    </row>
    <row r="197" spans="1:65" s="2" customFormat="1" ht="19.5">
      <c r="A197" s="34"/>
      <c r="B197" s="35"/>
      <c r="C197" s="36"/>
      <c r="D197" s="191" t="s">
        <v>161</v>
      </c>
      <c r="E197" s="36"/>
      <c r="F197" s="192" t="s">
        <v>635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161</v>
      </c>
      <c r="AU197" s="17" t="s">
        <v>80</v>
      </c>
    </row>
    <row r="198" spans="1:65" s="2" customFormat="1" ht="11.25">
      <c r="A198" s="34"/>
      <c r="B198" s="35"/>
      <c r="C198" s="36"/>
      <c r="D198" s="196" t="s">
        <v>163</v>
      </c>
      <c r="E198" s="36"/>
      <c r="F198" s="197" t="s">
        <v>636</v>
      </c>
      <c r="G198" s="36"/>
      <c r="H198" s="36"/>
      <c r="I198" s="193"/>
      <c r="J198" s="36"/>
      <c r="K198" s="36"/>
      <c r="L198" s="39"/>
      <c r="M198" s="220"/>
      <c r="N198" s="221"/>
      <c r="O198" s="222"/>
      <c r="P198" s="222"/>
      <c r="Q198" s="222"/>
      <c r="R198" s="222"/>
      <c r="S198" s="222"/>
      <c r="T198" s="223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163</v>
      </c>
      <c r="AU198" s="17" t="s">
        <v>80</v>
      </c>
    </row>
    <row r="199" spans="1:65" s="2" customFormat="1" ht="6.95" customHeight="1">
      <c r="A199" s="34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9BGMX74sHwwlaeSMRZgWqmTkXcjbsKstm0M2MTOfU4zNdRsoOmlrvNtGrOS1KgFFeI9sVvvIvFNXRBdIikHfsQ==" saltValue="Xs17KM9MZc+OzDI/+cZrRLuKWtLN/Mj2D6kBnFd97GZjs67SnnyEMPPVVlZ9Bh0G8dOf6MC5US3HuFMeBaz/sA==" spinCount="100000" sheet="1" objects="1" scenarios="1" formatColumns="0" formatRows="0" autoFilter="0"/>
  <autoFilter ref="C91:K198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/>
    <hyperlink ref="F101" r:id="rId2"/>
    <hyperlink ref="F105" r:id="rId3"/>
    <hyperlink ref="F109" r:id="rId4"/>
    <hyperlink ref="F113" r:id="rId5"/>
    <hyperlink ref="F119" r:id="rId6"/>
    <hyperlink ref="F124" r:id="rId7"/>
    <hyperlink ref="F127" r:id="rId8"/>
    <hyperlink ref="F131" r:id="rId9"/>
    <hyperlink ref="F135" r:id="rId10"/>
    <hyperlink ref="F139" r:id="rId11"/>
    <hyperlink ref="F143" r:id="rId12"/>
    <hyperlink ref="F148" r:id="rId13"/>
    <hyperlink ref="F156" r:id="rId14"/>
    <hyperlink ref="F161" r:id="rId15"/>
    <hyperlink ref="F165" r:id="rId16"/>
    <hyperlink ref="F172" r:id="rId17"/>
    <hyperlink ref="F180" r:id="rId18"/>
    <hyperlink ref="F185" r:id="rId19"/>
    <hyperlink ref="F189" r:id="rId20"/>
    <hyperlink ref="F193" r:id="rId21"/>
    <hyperlink ref="F198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SO-01a - Dešťová kanaliza...</vt:lpstr>
      <vt:lpstr>SO-02 - Nádrž</vt:lpstr>
      <vt:lpstr>SO-03b - Přívod vody pro ...</vt:lpstr>
      <vt:lpstr>SO-04 - Jezírko</vt:lpstr>
      <vt:lpstr>SO-05b - Přívod vody pro ...</vt:lpstr>
      <vt:lpstr>F SO-06 02 SM ZP - Elektr...</vt:lpstr>
      <vt:lpstr>VON - Vedlejší a ostatní ...</vt:lpstr>
      <vt:lpstr>SO-01b - Dešťová kanaliza...</vt:lpstr>
      <vt:lpstr>SO-03a - Přívod vody pro ...</vt:lpstr>
      <vt:lpstr>SO-05a - Přívod vody pro ...</vt:lpstr>
      <vt:lpstr>F SO-06 02 SM NZP - Elekt...</vt:lpstr>
      <vt:lpstr>Pokyny pro vyplnění</vt:lpstr>
      <vt:lpstr>'F SO-06 02 SM NZP - Elekt...'!Názvy_tisku</vt:lpstr>
      <vt:lpstr>'F SO-06 02 SM ZP - Elektr...'!Názvy_tisku</vt:lpstr>
      <vt:lpstr>'Rekapitulace stavby'!Názvy_tisku</vt:lpstr>
      <vt:lpstr>'SO-01a - Dešťová kanaliza...'!Názvy_tisku</vt:lpstr>
      <vt:lpstr>'SO-01b - Dešťová kanaliza...'!Názvy_tisku</vt:lpstr>
      <vt:lpstr>'SO-02 - Nádrž'!Názvy_tisku</vt:lpstr>
      <vt:lpstr>'SO-03a - Přívod vody pro ...'!Názvy_tisku</vt:lpstr>
      <vt:lpstr>'SO-03b - Přívod vody pro ...'!Názvy_tisku</vt:lpstr>
      <vt:lpstr>'SO-04 - Jezírko'!Názvy_tisku</vt:lpstr>
      <vt:lpstr>'SO-05a - Přívod vody pro ...'!Názvy_tisku</vt:lpstr>
      <vt:lpstr>'SO-05b - Přívod vody pro ...'!Názvy_tisku</vt:lpstr>
      <vt:lpstr>'VON - Vedlejší a ostatní ...'!Názvy_tisku</vt:lpstr>
      <vt:lpstr>'F SO-06 02 SM NZP - Elekt...'!Oblast_tisku</vt:lpstr>
      <vt:lpstr>'F SO-06 02 SM ZP - Elektr...'!Oblast_tisku</vt:lpstr>
      <vt:lpstr>'Pokyny pro vyplnění'!Oblast_tisku</vt:lpstr>
      <vt:lpstr>'Rekapitulace stavby'!Oblast_tisku</vt:lpstr>
      <vt:lpstr>'SO-01a - Dešťová kanaliza...'!Oblast_tisku</vt:lpstr>
      <vt:lpstr>'SO-01b - Dešťová kanaliza...'!Oblast_tisku</vt:lpstr>
      <vt:lpstr>'SO-02 - Nádrž'!Oblast_tisku</vt:lpstr>
      <vt:lpstr>'SO-03a - Přívod vody pro ...'!Oblast_tisku</vt:lpstr>
      <vt:lpstr>'SO-03b - Přívod vody pro ...'!Oblast_tisku</vt:lpstr>
      <vt:lpstr>'SO-04 - Jezírko'!Oblast_tisku</vt:lpstr>
      <vt:lpstr>'SO-05a - Přívod vody pro ...'!Oblast_tisku</vt:lpstr>
      <vt:lpstr>'SO-05b - Přívod vody pro 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cp:lastPrinted>2022-03-30T08:18:52Z</cp:lastPrinted>
  <dcterms:created xsi:type="dcterms:W3CDTF">2022-03-30T08:16:38Z</dcterms:created>
  <dcterms:modified xsi:type="dcterms:W3CDTF">2022-03-30T08:19:03Z</dcterms:modified>
</cp:coreProperties>
</file>