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225" yWindow="660" windowWidth="18195" windowHeight="11835" activeTab="2"/>
  </bookViews>
  <sheets>
    <sheet name="CELKOVÁ TABULKA" sheetId="1" r:id="rId1"/>
    <sheet name="VÝKAZY" sheetId="2" r:id="rId2"/>
    <sheet name="PO OBJEKTECH" sheetId="3" r:id="rId3"/>
  </sheets>
  <calcPr calcId="145621"/>
</workbook>
</file>

<file path=xl/calcChain.xml><?xml version="1.0" encoding="utf-8"?>
<calcChain xmlns="http://schemas.openxmlformats.org/spreadsheetml/2006/main">
  <c r="R113" i="3" l="1"/>
  <c r="O113" i="3"/>
  <c r="P109" i="3"/>
  <c r="Q109" i="3" s="1"/>
  <c r="R109" i="3" s="1"/>
  <c r="M109" i="3"/>
  <c r="M108" i="3"/>
  <c r="N108" i="3" s="1"/>
  <c r="O108" i="3" s="1"/>
  <c r="H108" i="3"/>
  <c r="M107" i="3"/>
  <c r="M106" i="3"/>
  <c r="M105" i="3"/>
  <c r="N105" i="3" s="1"/>
  <c r="O105" i="3" s="1"/>
  <c r="M104" i="3"/>
  <c r="N104" i="3" s="1"/>
  <c r="O104" i="3" s="1"/>
  <c r="M103" i="3"/>
  <c r="N103" i="3" s="1"/>
  <c r="O103" i="3" s="1"/>
  <c r="P98" i="3"/>
  <c r="Q98" i="3" s="1"/>
  <c r="R98" i="3" s="1"/>
  <c r="M98" i="3"/>
  <c r="P97" i="3"/>
  <c r="Q97" i="3" s="1"/>
  <c r="R97" i="3" s="1"/>
  <c r="M97" i="3"/>
  <c r="M96" i="3"/>
  <c r="N96" i="3" s="1"/>
  <c r="O96" i="3" s="1"/>
  <c r="H96" i="3"/>
  <c r="P95" i="3"/>
  <c r="Q95" i="3" s="1"/>
  <c r="R95" i="3" s="1"/>
  <c r="M95" i="3"/>
  <c r="M94" i="3"/>
  <c r="M93" i="3"/>
  <c r="N93" i="3" s="1"/>
  <c r="O93" i="3" s="1"/>
  <c r="H93" i="3"/>
  <c r="M92" i="3"/>
  <c r="M91" i="3"/>
  <c r="N91" i="3" s="1"/>
  <c r="O91" i="3" s="1"/>
  <c r="M90" i="3"/>
  <c r="N90" i="3" s="1"/>
  <c r="O90" i="3" s="1"/>
  <c r="M89" i="3"/>
  <c r="N89" i="3" s="1"/>
  <c r="O89" i="3" s="1"/>
  <c r="P88" i="3"/>
  <c r="Q88" i="3" s="1"/>
  <c r="R88" i="3" s="1"/>
  <c r="M88" i="3"/>
  <c r="M87" i="3"/>
  <c r="N87" i="3" s="1"/>
  <c r="O87" i="3" s="1"/>
  <c r="H87" i="3"/>
  <c r="M86" i="3"/>
  <c r="M85" i="3"/>
  <c r="M84" i="3"/>
  <c r="N84" i="3" s="1"/>
  <c r="O84" i="3" s="1"/>
  <c r="H84" i="3"/>
  <c r="M83" i="3"/>
  <c r="N83" i="3" s="1"/>
  <c r="O83" i="3" s="1"/>
  <c r="H83" i="3"/>
  <c r="M82" i="3"/>
  <c r="N82" i="3" s="1"/>
  <c r="O82" i="3" s="1"/>
  <c r="H82" i="3"/>
  <c r="M81" i="3"/>
  <c r="N81" i="3" s="1"/>
  <c r="O81" i="3" s="1"/>
  <c r="H81" i="3"/>
  <c r="M80" i="3"/>
  <c r="N80" i="3" s="1"/>
  <c r="O80" i="3" s="1"/>
  <c r="H80" i="3"/>
  <c r="M79" i="3"/>
  <c r="N79" i="3" s="1"/>
  <c r="O79" i="3" s="1"/>
  <c r="H79" i="3"/>
  <c r="M78" i="3"/>
  <c r="N78" i="3" s="1"/>
  <c r="O78" i="3" s="1"/>
  <c r="H78" i="3"/>
  <c r="P77" i="3"/>
  <c r="Q77" i="3" s="1"/>
  <c r="R77" i="3" s="1"/>
  <c r="M77" i="3"/>
  <c r="M76" i="3"/>
  <c r="M75" i="3"/>
  <c r="N75" i="3" s="1"/>
  <c r="O75" i="3" s="1"/>
  <c r="M74" i="3"/>
  <c r="N74" i="3" s="1"/>
  <c r="O74" i="3" s="1"/>
  <c r="M73" i="3"/>
  <c r="N73" i="3" s="1"/>
  <c r="O73" i="3" s="1"/>
  <c r="M72" i="3"/>
  <c r="M71" i="3"/>
  <c r="N71" i="3" s="1"/>
  <c r="O71" i="3" s="1"/>
  <c r="H71" i="3"/>
  <c r="M70" i="3"/>
  <c r="N70" i="3" s="1"/>
  <c r="O70" i="3" s="1"/>
  <c r="H70" i="3"/>
  <c r="M69" i="3"/>
  <c r="N69" i="3" s="1"/>
  <c r="O69" i="3" s="1"/>
  <c r="H69" i="3"/>
  <c r="M68" i="3"/>
  <c r="N68" i="3" s="1"/>
  <c r="O68" i="3" s="1"/>
  <c r="H68" i="3"/>
  <c r="M67" i="3"/>
  <c r="N67" i="3" s="1"/>
  <c r="O67" i="3" s="1"/>
  <c r="H67" i="3"/>
  <c r="M66" i="3"/>
  <c r="N66" i="3" s="1"/>
  <c r="O66" i="3" s="1"/>
  <c r="H66" i="3"/>
  <c r="M65" i="3"/>
  <c r="N65" i="3" s="1"/>
  <c r="O65" i="3" s="1"/>
  <c r="H65" i="3"/>
  <c r="P64" i="3"/>
  <c r="Q64" i="3" s="1"/>
  <c r="R64" i="3" s="1"/>
  <c r="M64" i="3"/>
  <c r="P63" i="3"/>
  <c r="Q63" i="3" s="1"/>
  <c r="R63" i="3" s="1"/>
  <c r="M63" i="3"/>
  <c r="M62" i="3"/>
  <c r="M61" i="3"/>
  <c r="N61" i="3" s="1"/>
  <c r="O61" i="3" s="1"/>
  <c r="H61" i="3"/>
  <c r="M60" i="3"/>
  <c r="N60" i="3" s="1"/>
  <c r="O60" i="3" s="1"/>
  <c r="H60" i="3"/>
  <c r="M59" i="3"/>
  <c r="N59" i="3" s="1"/>
  <c r="O59" i="3" s="1"/>
  <c r="M58" i="3"/>
  <c r="M57" i="3"/>
  <c r="N57" i="3" s="1"/>
  <c r="O57" i="3" s="1"/>
  <c r="M56" i="3"/>
  <c r="N56" i="3" s="1"/>
  <c r="O56" i="3" s="1"/>
  <c r="M55" i="3"/>
  <c r="N55" i="3" s="1"/>
  <c r="O55" i="3" s="1"/>
  <c r="M54" i="3"/>
  <c r="M53" i="3"/>
  <c r="N53" i="3" s="1"/>
  <c r="O53" i="3" s="1"/>
  <c r="H53" i="3"/>
  <c r="M52" i="3"/>
  <c r="N52" i="3" s="1"/>
  <c r="O52" i="3" s="1"/>
  <c r="M51" i="3"/>
  <c r="N51" i="3" s="1"/>
  <c r="O51" i="3" s="1"/>
  <c r="H51" i="3"/>
  <c r="M50" i="3"/>
  <c r="N50" i="3" s="1"/>
  <c r="O50" i="3" s="1"/>
  <c r="M49" i="3"/>
  <c r="N49" i="3" s="1"/>
  <c r="O49" i="3" s="1"/>
  <c r="H49" i="3"/>
  <c r="M48" i="3"/>
  <c r="N48" i="3" s="1"/>
  <c r="O48" i="3" s="1"/>
  <c r="H48" i="3"/>
  <c r="M47" i="3"/>
  <c r="N47" i="3" s="1"/>
  <c r="O47" i="3" s="1"/>
  <c r="M46" i="3"/>
  <c r="M45" i="3"/>
  <c r="N45" i="3" s="1"/>
  <c r="O45" i="3" s="1"/>
  <c r="H45" i="3"/>
  <c r="N44" i="3"/>
  <c r="O44" i="3" s="1"/>
  <c r="M44" i="3"/>
  <c r="H44" i="3"/>
  <c r="M43" i="3"/>
  <c r="N43" i="3" s="1"/>
  <c r="O43" i="3" s="1"/>
  <c r="H43" i="3"/>
  <c r="M42" i="3"/>
  <c r="N42" i="3" s="1"/>
  <c r="O42" i="3" s="1"/>
  <c r="H42" i="3"/>
  <c r="M41" i="3"/>
  <c r="N41" i="3" s="1"/>
  <c r="O41" i="3" s="1"/>
  <c r="M36" i="3"/>
  <c r="N36" i="3" s="1"/>
  <c r="O36" i="3" s="1"/>
  <c r="H36" i="3"/>
  <c r="M35" i="3"/>
  <c r="N35" i="3" s="1"/>
  <c r="O35" i="3" s="1"/>
  <c r="H35" i="3"/>
  <c r="M34" i="3"/>
  <c r="M33" i="3"/>
  <c r="N33" i="3" s="1"/>
  <c r="O33" i="3" s="1"/>
  <c r="M32" i="3"/>
  <c r="N32" i="3" s="1"/>
  <c r="O32" i="3" s="1"/>
  <c r="H32" i="3"/>
  <c r="M31" i="3"/>
  <c r="N31" i="3" s="1"/>
  <c r="O31" i="3" s="1"/>
  <c r="H31" i="3"/>
  <c r="M30" i="3"/>
  <c r="N30" i="3" s="1"/>
  <c r="O30" i="3" s="1"/>
  <c r="H30" i="3"/>
  <c r="M29" i="3"/>
  <c r="N29" i="3" s="1"/>
  <c r="O29" i="3" s="1"/>
  <c r="H29" i="3"/>
  <c r="M28" i="3"/>
  <c r="N28" i="3" s="1"/>
  <c r="O28" i="3" s="1"/>
  <c r="H28" i="3"/>
  <c r="M27" i="3"/>
  <c r="N27" i="3" s="1"/>
  <c r="O27" i="3" s="1"/>
  <c r="H27" i="3"/>
  <c r="M26" i="3"/>
  <c r="M25" i="3"/>
  <c r="N25" i="3" s="1"/>
  <c r="O25" i="3" s="1"/>
  <c r="M24" i="3"/>
  <c r="N24" i="3" s="1"/>
  <c r="O24" i="3" s="1"/>
  <c r="H24" i="3"/>
  <c r="M23" i="3"/>
  <c r="N23" i="3" s="1"/>
  <c r="O23" i="3" s="1"/>
  <c r="H23" i="3"/>
  <c r="M22" i="3"/>
  <c r="N22" i="3" s="1"/>
  <c r="O22" i="3" s="1"/>
  <c r="H22" i="3"/>
  <c r="M21" i="3"/>
  <c r="N21" i="3" s="1"/>
  <c r="O21" i="3" s="1"/>
  <c r="H21" i="3"/>
  <c r="M20" i="3"/>
  <c r="N20" i="3" s="1"/>
  <c r="O20" i="3" s="1"/>
  <c r="M19" i="3"/>
  <c r="N19" i="3" s="1"/>
  <c r="O19" i="3" s="1"/>
  <c r="H19" i="3"/>
  <c r="M18" i="3"/>
  <c r="N18" i="3" s="1"/>
  <c r="O18" i="3" s="1"/>
  <c r="H18" i="3"/>
  <c r="M17" i="3"/>
  <c r="M16" i="3"/>
  <c r="N16" i="3" s="1"/>
  <c r="O16" i="3" s="1"/>
  <c r="H16" i="3"/>
  <c r="M15" i="3"/>
  <c r="N15" i="3" s="1"/>
  <c r="O15" i="3" s="1"/>
  <c r="H15" i="3"/>
  <c r="M14" i="3"/>
  <c r="N14" i="3" s="1"/>
  <c r="O14" i="3" s="1"/>
  <c r="M13" i="3"/>
  <c r="N13" i="3" s="1"/>
  <c r="O13" i="3" s="1"/>
  <c r="H13" i="3"/>
  <c r="M12" i="3"/>
  <c r="N12" i="3" s="1"/>
  <c r="O12" i="3" s="1"/>
  <c r="H12" i="3"/>
  <c r="M11" i="3"/>
  <c r="N11" i="3" s="1"/>
  <c r="O11" i="3" s="1"/>
  <c r="H11" i="3"/>
  <c r="M10" i="3"/>
  <c r="N10" i="3" s="1"/>
  <c r="O10" i="3" s="1"/>
  <c r="H10" i="3"/>
  <c r="M9" i="3"/>
  <c r="N9" i="3" s="1"/>
  <c r="O9" i="3" s="1"/>
  <c r="H9" i="3"/>
  <c r="M8" i="3"/>
  <c r="N8" i="3" s="1"/>
  <c r="O8" i="3" s="1"/>
  <c r="H8" i="3"/>
  <c r="M7" i="3"/>
  <c r="M6" i="3"/>
  <c r="N6" i="3" s="1"/>
  <c r="O6" i="3" s="1"/>
  <c r="H6" i="3"/>
  <c r="M5" i="3"/>
  <c r="M4" i="3"/>
  <c r="N4" i="3" s="1"/>
  <c r="O4" i="3" s="1"/>
  <c r="H4" i="3"/>
  <c r="M3" i="3"/>
  <c r="N3" i="3" s="1"/>
  <c r="O3" i="3" s="1"/>
  <c r="Q101" i="1"/>
  <c r="R101" i="1" s="1"/>
  <c r="Q100" i="1"/>
  <c r="R100" i="1" s="1"/>
  <c r="Q99" i="1"/>
  <c r="Q97" i="1"/>
  <c r="Q90" i="1"/>
  <c r="R90" i="1" s="1"/>
  <c r="Q71" i="1"/>
  <c r="Q47" i="1"/>
  <c r="Q46" i="1"/>
  <c r="O102" i="1"/>
  <c r="P97" i="1"/>
  <c r="P90" i="1"/>
  <c r="P101" i="1"/>
  <c r="P100" i="1"/>
  <c r="P99" i="1"/>
  <c r="R97" i="1"/>
  <c r="P71" i="1"/>
  <c r="P47" i="1"/>
  <c r="P46" i="1"/>
  <c r="M101" i="1"/>
  <c r="M100" i="1"/>
  <c r="M99" i="1"/>
  <c r="M98" i="1"/>
  <c r="M97" i="1"/>
  <c r="M96" i="1"/>
  <c r="M95" i="1"/>
  <c r="M94" i="1"/>
  <c r="M93" i="1"/>
  <c r="M92" i="1"/>
  <c r="N92" i="1" s="1"/>
  <c r="O92" i="1" s="1"/>
  <c r="M91" i="1"/>
  <c r="N91" i="1" s="1"/>
  <c r="O91" i="1" s="1"/>
  <c r="M90" i="1"/>
  <c r="M89" i="1"/>
  <c r="M88" i="1"/>
  <c r="M87" i="1"/>
  <c r="M86" i="1"/>
  <c r="N86" i="1" s="1"/>
  <c r="O86" i="1" s="1"/>
  <c r="M85" i="1"/>
  <c r="M84" i="1"/>
  <c r="N84" i="1" s="1"/>
  <c r="O84" i="1" s="1"/>
  <c r="M83" i="1"/>
  <c r="N83" i="1" s="1"/>
  <c r="O83" i="1" s="1"/>
  <c r="M82" i="1"/>
  <c r="M81" i="1"/>
  <c r="M80" i="1"/>
  <c r="M79" i="1"/>
  <c r="M78" i="1"/>
  <c r="N78" i="1" s="1"/>
  <c r="O78" i="1" s="1"/>
  <c r="M77" i="1"/>
  <c r="M76" i="1"/>
  <c r="N76" i="1" s="1"/>
  <c r="O76" i="1" s="1"/>
  <c r="M75" i="1"/>
  <c r="N75" i="1" s="1"/>
  <c r="O75" i="1" s="1"/>
  <c r="M74" i="1"/>
  <c r="M73" i="1"/>
  <c r="M72" i="1"/>
  <c r="M71" i="1"/>
  <c r="M70" i="1"/>
  <c r="M69" i="1"/>
  <c r="M68" i="1"/>
  <c r="N68" i="1" s="1"/>
  <c r="O68" i="1" s="1"/>
  <c r="M67" i="1"/>
  <c r="N67" i="1" s="1"/>
  <c r="O67" i="1" s="1"/>
  <c r="M66" i="1"/>
  <c r="M65" i="1"/>
  <c r="M64" i="1"/>
  <c r="M63" i="1"/>
  <c r="M62" i="1"/>
  <c r="N62" i="1" s="1"/>
  <c r="O62" i="1" s="1"/>
  <c r="M61" i="1"/>
  <c r="M60" i="1"/>
  <c r="N60" i="1" s="1"/>
  <c r="O60" i="1" s="1"/>
  <c r="M59" i="1"/>
  <c r="N59" i="1" s="1"/>
  <c r="O59" i="1" s="1"/>
  <c r="M58" i="1"/>
  <c r="M57" i="1"/>
  <c r="M56" i="1"/>
  <c r="M55" i="1"/>
  <c r="M54" i="1"/>
  <c r="N54" i="1" s="1"/>
  <c r="O54" i="1" s="1"/>
  <c r="M53" i="1"/>
  <c r="M52" i="1"/>
  <c r="N52" i="1" s="1"/>
  <c r="O52" i="1" s="1"/>
  <c r="M51" i="1"/>
  <c r="M50" i="1"/>
  <c r="M49" i="1"/>
  <c r="M48" i="1"/>
  <c r="M47" i="1"/>
  <c r="M46" i="1"/>
  <c r="M45" i="1"/>
  <c r="M44" i="1"/>
  <c r="N44" i="1" s="1"/>
  <c r="O44" i="1" s="1"/>
  <c r="M43" i="1"/>
  <c r="N43" i="1" s="1"/>
  <c r="O43" i="1" s="1"/>
  <c r="M42" i="1"/>
  <c r="M41" i="1"/>
  <c r="M40" i="1"/>
  <c r="M39" i="1"/>
  <c r="M38" i="1"/>
  <c r="N38" i="1" s="1"/>
  <c r="O38" i="1" s="1"/>
  <c r="M37" i="1"/>
  <c r="M36" i="1"/>
  <c r="N36" i="1" s="1"/>
  <c r="O36" i="1" s="1"/>
  <c r="M35" i="1"/>
  <c r="N35" i="1" s="1"/>
  <c r="O35" i="1" s="1"/>
  <c r="M34" i="1"/>
  <c r="M33" i="1"/>
  <c r="M32" i="1"/>
  <c r="M31" i="1"/>
  <c r="M30" i="1"/>
  <c r="N30" i="1" s="1"/>
  <c r="O30" i="1" s="1"/>
  <c r="M29" i="1"/>
  <c r="M28" i="1"/>
  <c r="N28" i="1" s="1"/>
  <c r="O28" i="1" s="1"/>
  <c r="M27" i="1"/>
  <c r="N27" i="1" s="1"/>
  <c r="O27" i="1" s="1"/>
  <c r="M26" i="1"/>
  <c r="M25" i="1"/>
  <c r="M24" i="1"/>
  <c r="M23" i="1"/>
  <c r="M22" i="1"/>
  <c r="N22" i="1" s="1"/>
  <c r="O22" i="1" s="1"/>
  <c r="M21" i="1"/>
  <c r="M20" i="1"/>
  <c r="N20" i="1" s="1"/>
  <c r="O20" i="1" s="1"/>
  <c r="M19" i="1"/>
  <c r="M18" i="1"/>
  <c r="M17" i="1"/>
  <c r="M16" i="1"/>
  <c r="M15" i="1"/>
  <c r="M14" i="1"/>
  <c r="N14" i="1" s="1"/>
  <c r="O14" i="1" s="1"/>
  <c r="M13" i="1"/>
  <c r="M12" i="1"/>
  <c r="N12" i="1" s="1"/>
  <c r="O12" i="1" s="1"/>
  <c r="M11" i="1"/>
  <c r="N11" i="1" s="1"/>
  <c r="O11" i="1" s="1"/>
  <c r="M10" i="1"/>
  <c r="M9" i="1"/>
  <c r="M8" i="1"/>
  <c r="M7" i="1"/>
  <c r="M6" i="1"/>
  <c r="N6" i="1" s="1"/>
  <c r="O6" i="1" s="1"/>
  <c r="M5" i="1"/>
  <c r="M4" i="1"/>
  <c r="N4" i="1" s="1"/>
  <c r="O4" i="1" s="1"/>
  <c r="M3" i="1"/>
  <c r="N3" i="1" s="1"/>
  <c r="O3" i="1" s="1"/>
  <c r="O95" i="1"/>
  <c r="O79" i="1"/>
  <c r="O63" i="1"/>
  <c r="O55" i="1"/>
  <c r="O39" i="1"/>
  <c r="O31" i="1"/>
  <c r="O23" i="1"/>
  <c r="O15" i="1"/>
  <c r="N98" i="1"/>
  <c r="O98" i="1" s="1"/>
  <c r="N95" i="1"/>
  <c r="N93" i="1"/>
  <c r="O93" i="1" s="1"/>
  <c r="N89" i="1"/>
  <c r="O89" i="1" s="1"/>
  <c r="N85" i="1"/>
  <c r="O85" i="1" s="1"/>
  <c r="N82" i="1"/>
  <c r="O82" i="1" s="1"/>
  <c r="N81" i="1"/>
  <c r="O81" i="1" s="1"/>
  <c r="N79" i="1"/>
  <c r="N77" i="1"/>
  <c r="O77" i="1" s="1"/>
  <c r="N74" i="1"/>
  <c r="O74" i="1" s="1"/>
  <c r="N73" i="1"/>
  <c r="O73" i="1" s="1"/>
  <c r="N72" i="1"/>
  <c r="O72" i="1" s="1"/>
  <c r="N69" i="1"/>
  <c r="O69" i="1" s="1"/>
  <c r="N65" i="1"/>
  <c r="O65" i="1" s="1"/>
  <c r="N64" i="1"/>
  <c r="O64" i="1" s="1"/>
  <c r="N63" i="1"/>
  <c r="N61" i="1"/>
  <c r="O61" i="1" s="1"/>
  <c r="N57" i="1"/>
  <c r="O57" i="1" s="1"/>
  <c r="N56" i="1"/>
  <c r="O56" i="1" s="1"/>
  <c r="N55" i="1"/>
  <c r="N53" i="1"/>
  <c r="O53" i="1" s="1"/>
  <c r="N49" i="1"/>
  <c r="O49" i="1" s="1"/>
  <c r="N48" i="1"/>
  <c r="O48" i="1" s="1"/>
  <c r="N42" i="1"/>
  <c r="O42" i="1" s="1"/>
  <c r="N40" i="1"/>
  <c r="O40" i="1" s="1"/>
  <c r="N39" i="1"/>
  <c r="N34" i="1"/>
  <c r="O34" i="1" s="1"/>
  <c r="N33" i="1"/>
  <c r="O33" i="1" s="1"/>
  <c r="N31" i="1"/>
  <c r="N29" i="1"/>
  <c r="O29" i="1" s="1"/>
  <c r="N26" i="1"/>
  <c r="O26" i="1" s="1"/>
  <c r="N25" i="1"/>
  <c r="O25" i="1" s="1"/>
  <c r="N24" i="1"/>
  <c r="O24" i="1" s="1"/>
  <c r="N23" i="1"/>
  <c r="N21" i="1"/>
  <c r="O21" i="1" s="1"/>
  <c r="N18" i="1"/>
  <c r="O18" i="1" s="1"/>
  <c r="N17" i="1"/>
  <c r="O17" i="1" s="1"/>
  <c r="N16" i="1"/>
  <c r="O16" i="1" s="1"/>
  <c r="N15" i="1"/>
  <c r="N13" i="1"/>
  <c r="O13" i="1" s="1"/>
  <c r="N10" i="1"/>
  <c r="O10" i="1" s="1"/>
  <c r="N9" i="1"/>
  <c r="O9" i="1" s="1"/>
  <c r="N8" i="1"/>
  <c r="O8" i="1" s="1"/>
  <c r="O110" i="3" l="1"/>
  <c r="R110" i="3"/>
  <c r="R99" i="3"/>
  <c r="O99" i="3"/>
  <c r="O37" i="3"/>
  <c r="R37" i="3"/>
  <c r="R71" i="1"/>
  <c r="R46" i="1"/>
  <c r="R99" i="1"/>
  <c r="R47" i="1"/>
  <c r="F30" i="2"/>
  <c r="E30" i="2"/>
  <c r="E29" i="2"/>
  <c r="F29" i="2" s="1"/>
  <c r="B29" i="2"/>
  <c r="B28" i="2"/>
  <c r="E28" i="2" s="1"/>
  <c r="F28" i="2" s="1"/>
  <c r="B27" i="2"/>
  <c r="E27" i="2" s="1"/>
  <c r="F27" i="2" s="1"/>
  <c r="B26" i="2"/>
  <c r="E26" i="2" s="1"/>
  <c r="F26" i="2" s="1"/>
  <c r="B25" i="2"/>
  <c r="E25" i="2" s="1"/>
  <c r="F25" i="2" s="1"/>
  <c r="B24" i="2"/>
  <c r="E24" i="2" s="1"/>
  <c r="F24" i="2" s="1"/>
  <c r="B23" i="2"/>
  <c r="E23" i="2" s="1"/>
  <c r="F23" i="2" s="1"/>
  <c r="E22" i="2"/>
  <c r="F22" i="2" s="1"/>
  <c r="B22" i="2"/>
  <c r="E21" i="2"/>
  <c r="F21" i="2" s="1"/>
  <c r="B21" i="2"/>
  <c r="B20" i="2"/>
  <c r="E20" i="2" s="1"/>
  <c r="F20" i="2" s="1"/>
  <c r="B19" i="2"/>
  <c r="E19" i="2" s="1"/>
  <c r="F19" i="2" s="1"/>
  <c r="B18" i="2"/>
  <c r="E18" i="2" s="1"/>
  <c r="F18" i="2" s="1"/>
  <c r="B17" i="2"/>
  <c r="E17" i="2" s="1"/>
  <c r="F17" i="2" s="1"/>
  <c r="B16" i="2"/>
  <c r="E16" i="2" s="1"/>
  <c r="F16" i="2" s="1"/>
  <c r="B15" i="2"/>
  <c r="E15" i="2" s="1"/>
  <c r="F15" i="2" s="1"/>
  <c r="E14" i="2"/>
  <c r="F14" i="2" s="1"/>
  <c r="B14" i="2"/>
  <c r="E13" i="2"/>
  <c r="F13" i="2" s="1"/>
  <c r="B13" i="2"/>
  <c r="B12" i="2"/>
  <c r="E12" i="2" s="1"/>
  <c r="F12" i="2" s="1"/>
  <c r="B11" i="2"/>
  <c r="E11" i="2" s="1"/>
  <c r="F11" i="2" s="1"/>
  <c r="B10" i="2"/>
  <c r="E10" i="2" s="1"/>
  <c r="F10" i="2" s="1"/>
  <c r="B9" i="2"/>
  <c r="E9" i="2" s="1"/>
  <c r="F9" i="2" s="1"/>
  <c r="B8" i="2"/>
  <c r="E8" i="2" s="1"/>
  <c r="F8" i="2" s="1"/>
  <c r="B7" i="2"/>
  <c r="E7" i="2" s="1"/>
  <c r="F7" i="2" s="1"/>
  <c r="E6" i="2"/>
  <c r="F6" i="2" s="1"/>
  <c r="B6" i="2"/>
  <c r="B5" i="2"/>
  <c r="E5" i="2" s="1"/>
  <c r="F5" i="2" s="1"/>
  <c r="K4" i="2"/>
  <c r="L4" i="2" s="1"/>
  <c r="M4" i="2" s="1"/>
  <c r="M5" i="2" s="1"/>
  <c r="B4" i="2"/>
  <c r="E4" i="2" s="1"/>
  <c r="F4" i="2" s="1"/>
  <c r="F31" i="2" s="1"/>
  <c r="R102" i="1" l="1"/>
  <c r="H74" i="1"/>
  <c r="H98" i="1"/>
  <c r="H95" i="1"/>
  <c r="H89" i="1"/>
  <c r="H86" i="1"/>
  <c r="H85" i="1"/>
  <c r="H84" i="1"/>
  <c r="H83" i="1"/>
  <c r="H82" i="1"/>
  <c r="H81" i="1"/>
  <c r="H78" i="1"/>
  <c r="H77" i="1"/>
  <c r="H76" i="1"/>
  <c r="H75" i="1"/>
  <c r="H73" i="1"/>
  <c r="H72" i="1"/>
  <c r="H65" i="1"/>
  <c r="H64" i="1"/>
  <c r="H63" i="1"/>
  <c r="H62" i="1"/>
  <c r="H61" i="1"/>
  <c r="H60" i="1"/>
  <c r="H59" i="1"/>
  <c r="H56" i="1"/>
  <c r="H55" i="1"/>
  <c r="H54" i="1"/>
  <c r="H53" i="1"/>
  <c r="H52" i="1"/>
  <c r="H49" i="1"/>
  <c r="H48" i="1"/>
  <c r="H44" i="1"/>
  <c r="H43" i="1"/>
  <c r="H36" i="1"/>
  <c r="H34" i="1"/>
  <c r="H33" i="1"/>
  <c r="H31" i="1"/>
  <c r="H30" i="1"/>
  <c r="H12" i="1"/>
  <c r="H11" i="1"/>
  <c r="H10" i="1"/>
  <c r="H9" i="1"/>
  <c r="H8" i="1"/>
  <c r="H6" i="1"/>
  <c r="H4" i="1"/>
  <c r="H13" i="1"/>
  <c r="H17" i="1"/>
  <c r="H16" i="1"/>
  <c r="H15" i="1"/>
  <c r="H18" i="1"/>
  <c r="H22" i="1"/>
  <c r="H21" i="1"/>
  <c r="H24" i="1"/>
</calcChain>
</file>

<file path=xl/sharedStrings.xml><?xml version="1.0" encoding="utf-8"?>
<sst xmlns="http://schemas.openxmlformats.org/spreadsheetml/2006/main" count="1626" uniqueCount="197">
  <si>
    <t>OZNAČENÍ</t>
  </si>
  <si>
    <t xml:space="preserve">UMÍSTĚNÍ </t>
  </si>
  <si>
    <t>ROZMĚR PROSTUPU</t>
  </si>
  <si>
    <t>TLOUŠŤKA STĚNY</t>
  </si>
  <si>
    <t>BUDOVA</t>
  </si>
  <si>
    <t>STĚNA/STROP</t>
  </si>
  <si>
    <t>PODLAŽÍ</t>
  </si>
  <si>
    <t>P001</t>
  </si>
  <si>
    <t>250/300</t>
  </si>
  <si>
    <t>1PP</t>
  </si>
  <si>
    <t>STĚNA</t>
  </si>
  <si>
    <t>SO-03</t>
  </si>
  <si>
    <t>POČET</t>
  </si>
  <si>
    <t>P002</t>
  </si>
  <si>
    <t>300/300</t>
  </si>
  <si>
    <t>P003</t>
  </si>
  <si>
    <t>P004</t>
  </si>
  <si>
    <t>240/300</t>
  </si>
  <si>
    <t>P005</t>
  </si>
  <si>
    <t>415/455</t>
  </si>
  <si>
    <t>P006</t>
  </si>
  <si>
    <t>600/660</t>
  </si>
  <si>
    <t>PROFIL</t>
  </si>
  <si>
    <t>PŘEKLAD</t>
  </si>
  <si>
    <t>P007</t>
  </si>
  <si>
    <t>P008</t>
  </si>
  <si>
    <t>P009</t>
  </si>
  <si>
    <t>600/350</t>
  </si>
  <si>
    <t>416/450</t>
  </si>
  <si>
    <t>500/600</t>
  </si>
  <si>
    <t>600/730</t>
  </si>
  <si>
    <t>P010</t>
  </si>
  <si>
    <t>P011</t>
  </si>
  <si>
    <t>P012</t>
  </si>
  <si>
    <t>P013</t>
  </si>
  <si>
    <t>P014</t>
  </si>
  <si>
    <t>P015</t>
  </si>
  <si>
    <t>S0-02</t>
  </si>
  <si>
    <t>SO-02</t>
  </si>
  <si>
    <t>SO-01</t>
  </si>
  <si>
    <t>260/260</t>
  </si>
  <si>
    <t>380/300</t>
  </si>
  <si>
    <t>P016</t>
  </si>
  <si>
    <t>415/300</t>
  </si>
  <si>
    <t>P017</t>
  </si>
  <si>
    <t>P018</t>
  </si>
  <si>
    <t>P019</t>
  </si>
  <si>
    <t>P020</t>
  </si>
  <si>
    <t>260/250</t>
  </si>
  <si>
    <t>250/250</t>
  </si>
  <si>
    <t>P021</t>
  </si>
  <si>
    <t>650/350</t>
  </si>
  <si>
    <t>P022</t>
  </si>
  <si>
    <t>P023</t>
  </si>
  <si>
    <t>550/600</t>
  </si>
  <si>
    <t>P024</t>
  </si>
  <si>
    <t>P025</t>
  </si>
  <si>
    <t>570/300</t>
  </si>
  <si>
    <t>P026</t>
  </si>
  <si>
    <t xml:space="preserve">STROP </t>
  </si>
  <si>
    <t>600/1400</t>
  </si>
  <si>
    <t>-</t>
  </si>
  <si>
    <t>P101</t>
  </si>
  <si>
    <t>ZATĚŽOVACÍ ŠÍŘKA</t>
  </si>
  <si>
    <t>ZATÍŽENÍ</t>
  </si>
  <si>
    <t>STĚNA+STROPY</t>
  </si>
  <si>
    <t>1NP</t>
  </si>
  <si>
    <t>P102</t>
  </si>
  <si>
    <t>440/300</t>
  </si>
  <si>
    <t>P103</t>
  </si>
  <si>
    <t>350/300</t>
  </si>
  <si>
    <t>P104</t>
  </si>
  <si>
    <t>800/500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</si>
  <si>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</si>
  <si>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</si>
  <si>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</si>
  <si>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</si>
  <si>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</si>
  <si>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</si>
  <si>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</si>
  <si>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</si>
  <si>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</si>
  <si>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</si>
  <si>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300/550</t>
  </si>
  <si>
    <t>920/600</t>
  </si>
  <si>
    <t>350/550</t>
  </si>
  <si>
    <t>350/350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</si>
  <si>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</si>
  <si>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</si>
  <si>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</si>
  <si>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</si>
  <si>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</si>
  <si>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</si>
  <si>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</si>
  <si>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</si>
  <si>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</si>
  <si>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S0-01</t>
  </si>
  <si>
    <t>660/650</t>
  </si>
  <si>
    <t>700/600</t>
  </si>
  <si>
    <t>800/420</t>
  </si>
  <si>
    <t>1280/420</t>
  </si>
  <si>
    <t>STROP</t>
  </si>
  <si>
    <t>600/300</t>
  </si>
  <si>
    <t>730/500</t>
  </si>
  <si>
    <t>600/600</t>
  </si>
  <si>
    <t>600/250</t>
  </si>
  <si>
    <t>P124</t>
  </si>
  <si>
    <t>500/630</t>
  </si>
  <si>
    <t>P201</t>
  </si>
  <si>
    <t>2NP</t>
  </si>
  <si>
    <t>P202</t>
  </si>
  <si>
    <t>P203</t>
  </si>
  <si>
    <t>P204</t>
  </si>
  <si>
    <t>P205</t>
  </si>
  <si>
    <t>P206</t>
  </si>
  <si>
    <t>P207</t>
  </si>
  <si>
    <t>P208</t>
  </si>
  <si>
    <t>P209</t>
  </si>
  <si>
    <t>P210</t>
  </si>
  <si>
    <t>P211</t>
  </si>
  <si>
    <t>P212</t>
  </si>
  <si>
    <t>430/300</t>
  </si>
  <si>
    <t>P213</t>
  </si>
  <si>
    <t>550/550</t>
  </si>
  <si>
    <t>P214</t>
  </si>
  <si>
    <t>P215</t>
  </si>
  <si>
    <t>600/650</t>
  </si>
  <si>
    <t>P216</t>
  </si>
  <si>
    <t>P217</t>
  </si>
  <si>
    <t>P218</t>
  </si>
  <si>
    <t>P219</t>
  </si>
  <si>
    <t>P220</t>
  </si>
  <si>
    <t>P221</t>
  </si>
  <si>
    <t>1400/530</t>
  </si>
  <si>
    <t>600/500</t>
  </si>
  <si>
    <t>840/300</t>
  </si>
  <si>
    <t>P301</t>
  </si>
  <si>
    <t>P302</t>
  </si>
  <si>
    <t>P303</t>
  </si>
  <si>
    <t>P304</t>
  </si>
  <si>
    <t>P305</t>
  </si>
  <si>
    <t>P306</t>
  </si>
  <si>
    <t>P307</t>
  </si>
  <si>
    <t>P308</t>
  </si>
  <si>
    <t>P309</t>
  </si>
  <si>
    <t>P310</t>
  </si>
  <si>
    <t>P311</t>
  </si>
  <si>
    <t>P312</t>
  </si>
  <si>
    <t>P313</t>
  </si>
  <si>
    <t>3NP</t>
  </si>
  <si>
    <t>P314</t>
  </si>
  <si>
    <t>P315</t>
  </si>
  <si>
    <t>P317</t>
  </si>
  <si>
    <t>P316</t>
  </si>
  <si>
    <t>P318</t>
  </si>
  <si>
    <t>P319</t>
  </si>
  <si>
    <t>415/550</t>
  </si>
  <si>
    <t>650/550</t>
  </si>
  <si>
    <t>P320</t>
  </si>
  <si>
    <t>P321</t>
  </si>
  <si>
    <t>P322</t>
  </si>
  <si>
    <t>P323</t>
  </si>
  <si>
    <t>P324</t>
  </si>
  <si>
    <t>P235</t>
  </si>
  <si>
    <t>1140/1800</t>
  </si>
  <si>
    <t>730/600</t>
  </si>
  <si>
    <t>3350/600</t>
  </si>
  <si>
    <t>550/500</t>
  </si>
  <si>
    <t>P401</t>
  </si>
  <si>
    <t>P402</t>
  </si>
  <si>
    <t>4NP</t>
  </si>
  <si>
    <t>450/380</t>
  </si>
  <si>
    <t>P501</t>
  </si>
  <si>
    <t>PŮDA</t>
  </si>
  <si>
    <t>350/730</t>
  </si>
  <si>
    <t>BEZ PŘEKLADU</t>
  </si>
  <si>
    <t>HEA100</t>
  </si>
  <si>
    <t>HEA140</t>
  </si>
  <si>
    <t>HEA120</t>
  </si>
  <si>
    <t>MSH 80/4</t>
  </si>
  <si>
    <t>120/160</t>
  </si>
  <si>
    <t>DÉLKA</t>
  </si>
  <si>
    <t>výkaz ocelových prvků</t>
  </si>
  <si>
    <t xml:space="preserve">PROFIL </t>
  </si>
  <si>
    <t>m</t>
  </si>
  <si>
    <t>HMOTNOST kg</t>
  </si>
  <si>
    <t>1m</t>
  </si>
  <si>
    <t xml:space="preserve">PRVEK </t>
  </si>
  <si>
    <t>CELKEM</t>
  </si>
  <si>
    <t>KS</t>
  </si>
  <si>
    <t>HMOTNOST CELKEM</t>
  </si>
  <si>
    <t>výkaz dřevěných prvků</t>
  </si>
  <si>
    <t>KUBATURA m3</t>
  </si>
  <si>
    <t>KUBATURA CELKEM</t>
  </si>
  <si>
    <t>HMOTNOST OCELI</t>
  </si>
  <si>
    <t>KUBATURA DŘEVA</t>
  </si>
  <si>
    <t>PRVEK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</si>
</sst>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1" fillId="0" borderId="25" xfId="0" applyFont="1" applyBorder="1" applyAlignment="1"/>
    <xf numFmtId="0" fontId="1" fillId="0" borderId="32" xfId="0" applyFont="1" applyBorder="1" applyAlignment="1"/>
    <xf numFmtId="0" fontId="1" fillId="0" borderId="33" xfId="0" applyFont="1" applyBorder="1" applyAlignment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8"/>
  <sheetViews>
    <sheetView topLeftCell="A35" zoomScale="55" zoomScaleNormal="55" workbookViewId="0">
      <selection sqref="A1:R103"/>
    </sheetView>
  </sheetViews>
  <sheetFormatPr defaultRowHeight="15" x14ac:dyDescent="0.25"/>
  <cols>
    <col min="1" max="1" width="11" customWidth="1"/>
    <col min="2" max="2" width="11.28515625" customWidth="1"/>
    <col min="3" max="3" width="14" customWidth="1"/>
    <col min="4" max="4" width="11.28515625" customWidth="1"/>
    <col min="5" max="5" width="15" customWidth="1"/>
    <col min="6" max="6" width="12.28515625" customWidth="1"/>
    <col min="7" max="7" width="8.85546875" customWidth="1"/>
    <col min="8" max="8" width="13.140625" customWidth="1"/>
    <col min="9" max="9" width="15.85546875" customWidth="1"/>
    <col min="10" max="11" width="14.28515625" style="1" customWidth="1"/>
    <col min="12" max="12" width="10.42578125" style="1" customWidth="1"/>
    <col min="13" max="13" width="13.28515625" style="1" customWidth="1"/>
  </cols>
  <sheetData>
    <row r="1" spans="1:18" ht="30" customHeight="1" thickBot="1" x14ac:dyDescent="0.3">
      <c r="A1" s="38" t="s">
        <v>0</v>
      </c>
      <c r="B1" s="45" t="s">
        <v>1</v>
      </c>
      <c r="C1" s="45"/>
      <c r="D1" s="45"/>
      <c r="E1" s="41" t="s">
        <v>2</v>
      </c>
      <c r="F1" s="41" t="s">
        <v>3</v>
      </c>
      <c r="G1" s="41" t="s">
        <v>12</v>
      </c>
      <c r="H1" s="41" t="s">
        <v>63</v>
      </c>
      <c r="I1" s="43" t="s">
        <v>64</v>
      </c>
      <c r="J1" s="38" t="s">
        <v>23</v>
      </c>
      <c r="K1" s="39"/>
      <c r="L1" s="40"/>
      <c r="M1" s="54" t="s">
        <v>194</v>
      </c>
      <c r="N1" s="55"/>
      <c r="O1" s="56"/>
      <c r="P1" s="55" t="s">
        <v>195</v>
      </c>
      <c r="Q1" s="55"/>
      <c r="R1" s="57"/>
    </row>
    <row r="2" spans="1:18" ht="15.75" thickBot="1" x14ac:dyDescent="0.3">
      <c r="A2" s="46"/>
      <c r="B2" s="6" t="s">
        <v>4</v>
      </c>
      <c r="C2" s="6" t="s">
        <v>5</v>
      </c>
      <c r="D2" s="6" t="s">
        <v>6</v>
      </c>
      <c r="E2" s="42"/>
      <c r="F2" s="42"/>
      <c r="G2" s="42"/>
      <c r="H2" s="42"/>
      <c r="I2" s="44"/>
      <c r="J2" s="5" t="s">
        <v>22</v>
      </c>
      <c r="K2" s="16" t="s">
        <v>181</v>
      </c>
      <c r="L2" s="13" t="s">
        <v>12</v>
      </c>
      <c r="M2" s="61" t="s">
        <v>186</v>
      </c>
      <c r="N2" s="62" t="s">
        <v>196</v>
      </c>
      <c r="O2" s="63" t="s">
        <v>188</v>
      </c>
      <c r="P2" s="64" t="s">
        <v>186</v>
      </c>
      <c r="Q2" s="62" t="s">
        <v>196</v>
      </c>
      <c r="R2" s="63" t="s">
        <v>188</v>
      </c>
    </row>
    <row r="3" spans="1:18" x14ac:dyDescent="0.25">
      <c r="A3" s="8" t="s">
        <v>7</v>
      </c>
      <c r="B3" s="9" t="s">
        <v>11</v>
      </c>
      <c r="C3" s="9" t="s">
        <v>10</v>
      </c>
      <c r="D3" s="9" t="s">
        <v>9</v>
      </c>
      <c r="E3" s="9" t="s">
        <v>8</v>
      </c>
      <c r="F3" s="9">
        <v>375</v>
      </c>
      <c r="G3" s="9">
        <v>2</v>
      </c>
      <c r="H3" s="10">
        <v>0.375</v>
      </c>
      <c r="I3" s="11" t="s">
        <v>10</v>
      </c>
      <c r="J3" s="8" t="s">
        <v>176</v>
      </c>
      <c r="K3" s="17">
        <v>450</v>
      </c>
      <c r="L3" s="11">
        <v>2</v>
      </c>
      <c r="M3" s="60">
        <f>IF(J3="HEA100",16.7,IF(J3="HEA120",19.9,IF(J3="HEA140",24.7,IF(J3="msh 80/4",11.75,"-"))))</f>
        <v>16.7</v>
      </c>
      <c r="N3" s="9">
        <f>K3*M3*2/1000</f>
        <v>15.03</v>
      </c>
      <c r="O3" s="14">
        <f>N3*L3</f>
        <v>30.06</v>
      </c>
      <c r="P3" s="65"/>
      <c r="Q3" s="9"/>
      <c r="R3" s="14"/>
    </row>
    <row r="4" spans="1:18" x14ac:dyDescent="0.25">
      <c r="A4" s="4" t="s">
        <v>13</v>
      </c>
      <c r="B4" s="2" t="s">
        <v>11</v>
      </c>
      <c r="C4" s="2" t="s">
        <v>10</v>
      </c>
      <c r="D4" s="2" t="s">
        <v>9</v>
      </c>
      <c r="E4" s="2" t="s">
        <v>14</v>
      </c>
      <c r="F4" s="2">
        <v>550</v>
      </c>
      <c r="G4" s="2">
        <v>2</v>
      </c>
      <c r="H4" s="3">
        <f>13.15/2</f>
        <v>6.5750000000000002</v>
      </c>
      <c r="I4" s="12" t="s">
        <v>65</v>
      </c>
      <c r="J4" s="8" t="s">
        <v>176</v>
      </c>
      <c r="K4" s="17">
        <v>500</v>
      </c>
      <c r="L4" s="12">
        <v>2</v>
      </c>
      <c r="M4" s="58">
        <f t="shared" ref="M4:M67" si="0">IF(J4="HEA100",16.7,IF(J4="HEA120",19.9,IF(J4="HEA140",24.7,IF(J4="msh 80/4",11.75,"-"))))</f>
        <v>16.7</v>
      </c>
      <c r="N4" s="2">
        <f t="shared" ref="N4:N67" si="1">K4*M4*2/1000</f>
        <v>16.7</v>
      </c>
      <c r="O4" s="15">
        <f t="shared" ref="O4:O67" si="2">N4*L4</f>
        <v>33.4</v>
      </c>
      <c r="P4" s="66"/>
      <c r="Q4" s="2"/>
      <c r="R4" s="15"/>
    </row>
    <row r="5" spans="1:18" x14ac:dyDescent="0.25">
      <c r="A5" s="4" t="s">
        <v>15</v>
      </c>
      <c r="B5" s="2" t="s">
        <v>11</v>
      </c>
      <c r="C5" s="2" t="s">
        <v>10</v>
      </c>
      <c r="D5" s="2" t="s">
        <v>9</v>
      </c>
      <c r="E5" s="2" t="s">
        <v>14</v>
      </c>
      <c r="F5" s="2">
        <v>100</v>
      </c>
      <c r="G5" s="2">
        <v>2</v>
      </c>
      <c r="H5" s="3">
        <v>0.1</v>
      </c>
      <c r="I5" s="12" t="s">
        <v>10</v>
      </c>
      <c r="J5" s="8" t="s">
        <v>175</v>
      </c>
      <c r="K5" s="17" t="s">
        <v>61</v>
      </c>
      <c r="L5" s="12" t="s">
        <v>61</v>
      </c>
      <c r="M5" s="58" t="str">
        <f t="shared" si="0"/>
        <v>-</v>
      </c>
      <c r="N5" s="2"/>
      <c r="O5" s="15"/>
      <c r="P5" s="66"/>
      <c r="Q5" s="2"/>
      <c r="R5" s="15"/>
    </row>
    <row r="6" spans="1:18" x14ac:dyDescent="0.25">
      <c r="A6" s="4" t="s">
        <v>16</v>
      </c>
      <c r="B6" s="2" t="s">
        <v>11</v>
      </c>
      <c r="C6" s="2" t="s">
        <v>10</v>
      </c>
      <c r="D6" s="2" t="s">
        <v>9</v>
      </c>
      <c r="E6" s="2" t="s">
        <v>17</v>
      </c>
      <c r="F6" s="2">
        <v>550</v>
      </c>
      <c r="G6" s="2">
        <v>2</v>
      </c>
      <c r="H6" s="3">
        <f>13.15/2</f>
        <v>6.5750000000000002</v>
      </c>
      <c r="I6" s="12" t="s">
        <v>65</v>
      </c>
      <c r="J6" s="8" t="s">
        <v>176</v>
      </c>
      <c r="K6" s="17">
        <v>450</v>
      </c>
      <c r="L6" s="12">
        <v>2</v>
      </c>
      <c r="M6" s="58">
        <f t="shared" si="0"/>
        <v>16.7</v>
      </c>
      <c r="N6" s="2">
        <f t="shared" si="1"/>
        <v>15.03</v>
      </c>
      <c r="O6" s="15">
        <f t="shared" si="2"/>
        <v>30.06</v>
      </c>
      <c r="P6" s="66"/>
      <c r="Q6" s="2"/>
      <c r="R6" s="15"/>
    </row>
    <row r="7" spans="1:18" x14ac:dyDescent="0.25">
      <c r="A7" s="4" t="s">
        <v>18</v>
      </c>
      <c r="B7" s="2" t="s">
        <v>11</v>
      </c>
      <c r="C7" s="2" t="s">
        <v>10</v>
      </c>
      <c r="D7" s="2" t="s">
        <v>9</v>
      </c>
      <c r="E7" s="2" t="s">
        <v>19</v>
      </c>
      <c r="F7" s="2">
        <v>100</v>
      </c>
      <c r="G7" s="2">
        <v>3</v>
      </c>
      <c r="H7" s="3">
        <v>0.1</v>
      </c>
      <c r="I7" s="12" t="s">
        <v>10</v>
      </c>
      <c r="J7" s="8" t="s">
        <v>175</v>
      </c>
      <c r="K7" s="17" t="s">
        <v>61</v>
      </c>
      <c r="L7" s="12" t="s">
        <v>61</v>
      </c>
      <c r="M7" s="58" t="str">
        <f t="shared" si="0"/>
        <v>-</v>
      </c>
      <c r="N7" s="2"/>
      <c r="O7" s="15"/>
      <c r="P7" s="66"/>
      <c r="Q7" s="2"/>
      <c r="R7" s="15"/>
    </row>
    <row r="8" spans="1:18" x14ac:dyDescent="0.25">
      <c r="A8" s="4" t="s">
        <v>20</v>
      </c>
      <c r="B8" s="2" t="s">
        <v>11</v>
      </c>
      <c r="C8" s="2" t="s">
        <v>10</v>
      </c>
      <c r="D8" s="2" t="s">
        <v>9</v>
      </c>
      <c r="E8" s="2" t="s">
        <v>21</v>
      </c>
      <c r="F8" s="2">
        <v>600</v>
      </c>
      <c r="G8" s="2">
        <v>2</v>
      </c>
      <c r="H8" s="3">
        <f>3.65/2+0.6</f>
        <v>2.4249999999999998</v>
      </c>
      <c r="I8" s="12" t="s">
        <v>65</v>
      </c>
      <c r="J8" s="8" t="s">
        <v>176</v>
      </c>
      <c r="K8" s="17">
        <v>800</v>
      </c>
      <c r="L8" s="12">
        <v>4</v>
      </c>
      <c r="M8" s="58">
        <f t="shared" si="0"/>
        <v>16.7</v>
      </c>
      <c r="N8" s="2">
        <f t="shared" si="1"/>
        <v>26.72</v>
      </c>
      <c r="O8" s="15">
        <f t="shared" si="2"/>
        <v>106.88</v>
      </c>
      <c r="P8" s="66"/>
      <c r="Q8" s="2"/>
      <c r="R8" s="15"/>
    </row>
    <row r="9" spans="1:18" x14ac:dyDescent="0.25">
      <c r="A9" s="4" t="s">
        <v>24</v>
      </c>
      <c r="B9" s="2" t="s">
        <v>11</v>
      </c>
      <c r="C9" s="2" t="s">
        <v>10</v>
      </c>
      <c r="D9" s="2" t="s">
        <v>9</v>
      </c>
      <c r="E9" s="2" t="s">
        <v>19</v>
      </c>
      <c r="F9" s="2">
        <v>550</v>
      </c>
      <c r="G9" s="2">
        <v>3</v>
      </c>
      <c r="H9" s="3">
        <f>9.35/2</f>
        <v>4.6749999999999998</v>
      </c>
      <c r="I9" s="12" t="s">
        <v>65</v>
      </c>
      <c r="J9" s="8" t="s">
        <v>176</v>
      </c>
      <c r="K9" s="17">
        <v>620</v>
      </c>
      <c r="L9" s="12">
        <v>2</v>
      </c>
      <c r="M9" s="58">
        <f t="shared" si="0"/>
        <v>16.7</v>
      </c>
      <c r="N9" s="2">
        <f t="shared" si="1"/>
        <v>20.707999999999998</v>
      </c>
      <c r="O9" s="15">
        <f t="shared" si="2"/>
        <v>41.415999999999997</v>
      </c>
      <c r="P9" s="66"/>
      <c r="Q9" s="2"/>
      <c r="R9" s="15"/>
    </row>
    <row r="10" spans="1:18" x14ac:dyDescent="0.25">
      <c r="A10" s="4" t="s">
        <v>25</v>
      </c>
      <c r="B10" s="2" t="s">
        <v>11</v>
      </c>
      <c r="C10" s="2" t="s">
        <v>10</v>
      </c>
      <c r="D10" s="2" t="s">
        <v>9</v>
      </c>
      <c r="E10" s="2" t="s">
        <v>27</v>
      </c>
      <c r="F10" s="2">
        <v>850</v>
      </c>
      <c r="G10" s="2">
        <v>1</v>
      </c>
      <c r="H10" s="3">
        <f>7.4/2</f>
        <v>3.7</v>
      </c>
      <c r="I10" s="12" t="s">
        <v>65</v>
      </c>
      <c r="J10" s="8" t="s">
        <v>177</v>
      </c>
      <c r="K10" s="17">
        <v>800</v>
      </c>
      <c r="L10" s="12">
        <v>4</v>
      </c>
      <c r="M10" s="58">
        <f t="shared" si="0"/>
        <v>24.7</v>
      </c>
      <c r="N10" s="2">
        <f t="shared" si="1"/>
        <v>39.520000000000003</v>
      </c>
      <c r="O10" s="15">
        <f t="shared" si="2"/>
        <v>158.08000000000001</v>
      </c>
      <c r="P10" s="66"/>
      <c r="Q10" s="2"/>
      <c r="R10" s="15"/>
    </row>
    <row r="11" spans="1:18" x14ac:dyDescent="0.25">
      <c r="A11" s="4" t="s">
        <v>26</v>
      </c>
      <c r="B11" s="2" t="s">
        <v>11</v>
      </c>
      <c r="C11" s="2" t="s">
        <v>10</v>
      </c>
      <c r="D11" s="2" t="s">
        <v>9</v>
      </c>
      <c r="E11" s="2" t="s">
        <v>28</v>
      </c>
      <c r="F11" s="2">
        <v>850</v>
      </c>
      <c r="G11" s="2">
        <v>1</v>
      </c>
      <c r="H11" s="3">
        <f>7.4/2</f>
        <v>3.7</v>
      </c>
      <c r="I11" s="12" t="s">
        <v>65</v>
      </c>
      <c r="J11" s="8" t="s">
        <v>177</v>
      </c>
      <c r="K11" s="17">
        <v>620</v>
      </c>
      <c r="L11" s="12">
        <v>4</v>
      </c>
      <c r="M11" s="58">
        <f t="shared" si="0"/>
        <v>24.7</v>
      </c>
      <c r="N11" s="2">
        <f t="shared" si="1"/>
        <v>30.628</v>
      </c>
      <c r="O11" s="15">
        <f t="shared" si="2"/>
        <v>122.512</v>
      </c>
      <c r="P11" s="66"/>
      <c r="Q11" s="2"/>
      <c r="R11" s="15"/>
    </row>
    <row r="12" spans="1:18" x14ac:dyDescent="0.25">
      <c r="A12" s="4" t="s">
        <v>31</v>
      </c>
      <c r="B12" s="2" t="s">
        <v>11</v>
      </c>
      <c r="C12" s="2" t="s">
        <v>10</v>
      </c>
      <c r="D12" s="2" t="s">
        <v>9</v>
      </c>
      <c r="E12" s="2" t="s">
        <v>29</v>
      </c>
      <c r="F12" s="2">
        <v>850</v>
      </c>
      <c r="G12" s="2">
        <v>1</v>
      </c>
      <c r="H12" s="3">
        <f>7.4/2</f>
        <v>3.7</v>
      </c>
      <c r="I12" s="12" t="s">
        <v>65</v>
      </c>
      <c r="J12" s="4" t="s">
        <v>177</v>
      </c>
      <c r="K12" s="18">
        <v>700</v>
      </c>
      <c r="L12" s="12">
        <v>4</v>
      </c>
      <c r="M12" s="58">
        <f t="shared" si="0"/>
        <v>24.7</v>
      </c>
      <c r="N12" s="2">
        <f t="shared" si="1"/>
        <v>34.58</v>
      </c>
      <c r="O12" s="15">
        <f t="shared" si="2"/>
        <v>138.32</v>
      </c>
      <c r="P12" s="66"/>
      <c r="Q12" s="2"/>
      <c r="R12" s="15"/>
    </row>
    <row r="13" spans="1:18" x14ac:dyDescent="0.25">
      <c r="A13" s="4" t="s">
        <v>32</v>
      </c>
      <c r="B13" s="2" t="s">
        <v>11</v>
      </c>
      <c r="C13" s="2" t="s">
        <v>10</v>
      </c>
      <c r="D13" s="2" t="s">
        <v>9</v>
      </c>
      <c r="E13" s="2" t="s">
        <v>30</v>
      </c>
      <c r="F13" s="2">
        <v>600</v>
      </c>
      <c r="G13" s="2">
        <v>1</v>
      </c>
      <c r="H13" s="3">
        <f>2.65/2+0.6</f>
        <v>1.9249999999999998</v>
      </c>
      <c r="I13" s="12" t="s">
        <v>65</v>
      </c>
      <c r="J13" s="4" t="s">
        <v>176</v>
      </c>
      <c r="K13" s="18">
        <v>800</v>
      </c>
      <c r="L13" s="12">
        <v>4</v>
      </c>
      <c r="M13" s="58">
        <f t="shared" si="0"/>
        <v>16.7</v>
      </c>
      <c r="N13" s="2">
        <f t="shared" si="1"/>
        <v>26.72</v>
      </c>
      <c r="O13" s="15">
        <f t="shared" si="2"/>
        <v>106.88</v>
      </c>
      <c r="P13" s="66"/>
      <c r="Q13" s="2"/>
      <c r="R13" s="15"/>
    </row>
    <row r="14" spans="1:18" x14ac:dyDescent="0.25">
      <c r="A14" s="4" t="s">
        <v>33</v>
      </c>
      <c r="B14" s="2" t="s">
        <v>37</v>
      </c>
      <c r="C14" s="2" t="s">
        <v>10</v>
      </c>
      <c r="D14" s="2" t="s">
        <v>9</v>
      </c>
      <c r="E14" s="2" t="s">
        <v>40</v>
      </c>
      <c r="F14" s="2">
        <v>450</v>
      </c>
      <c r="G14" s="2">
        <v>1</v>
      </c>
      <c r="H14" s="3">
        <v>0.45</v>
      </c>
      <c r="I14" s="12" t="s">
        <v>10</v>
      </c>
      <c r="J14" s="4" t="s">
        <v>177</v>
      </c>
      <c r="K14" s="18">
        <v>460</v>
      </c>
      <c r="L14" s="12">
        <v>3</v>
      </c>
      <c r="M14" s="58">
        <f t="shared" si="0"/>
        <v>24.7</v>
      </c>
      <c r="N14" s="2">
        <f t="shared" si="1"/>
        <v>22.724</v>
      </c>
      <c r="O14" s="15">
        <f t="shared" si="2"/>
        <v>68.171999999999997</v>
      </c>
      <c r="P14" s="66"/>
      <c r="Q14" s="2"/>
      <c r="R14" s="15"/>
    </row>
    <row r="15" spans="1:18" x14ac:dyDescent="0.25">
      <c r="A15" s="4" t="s">
        <v>34</v>
      </c>
      <c r="B15" s="2" t="s">
        <v>38</v>
      </c>
      <c r="C15" s="2" t="s">
        <v>10</v>
      </c>
      <c r="D15" s="2" t="s">
        <v>9</v>
      </c>
      <c r="E15" s="2" t="s">
        <v>40</v>
      </c>
      <c r="F15" s="2">
        <v>750</v>
      </c>
      <c r="G15" s="2">
        <v>3</v>
      </c>
      <c r="H15" s="3">
        <f>9.45/2</f>
        <v>4.7249999999999996</v>
      </c>
      <c r="I15" s="12" t="s">
        <v>65</v>
      </c>
      <c r="J15" s="4" t="s">
        <v>178</v>
      </c>
      <c r="K15" s="18">
        <v>460</v>
      </c>
      <c r="L15" s="12">
        <v>4</v>
      </c>
      <c r="M15" s="58">
        <f t="shared" si="0"/>
        <v>19.899999999999999</v>
      </c>
      <c r="N15" s="2">
        <f t="shared" si="1"/>
        <v>18.308</v>
      </c>
      <c r="O15" s="15">
        <f t="shared" si="2"/>
        <v>73.231999999999999</v>
      </c>
      <c r="P15" s="66"/>
      <c r="Q15" s="2"/>
      <c r="R15" s="15"/>
    </row>
    <row r="16" spans="1:18" x14ac:dyDescent="0.25">
      <c r="A16" s="4" t="s">
        <v>35</v>
      </c>
      <c r="B16" s="2" t="s">
        <v>38</v>
      </c>
      <c r="C16" s="2" t="s">
        <v>10</v>
      </c>
      <c r="D16" s="2" t="s">
        <v>9</v>
      </c>
      <c r="E16" s="2" t="s">
        <v>14</v>
      </c>
      <c r="F16" s="2">
        <v>600</v>
      </c>
      <c r="G16" s="2">
        <v>2</v>
      </c>
      <c r="H16" s="3">
        <f>2.65/2+0.6</f>
        <v>1.9249999999999998</v>
      </c>
      <c r="I16" s="12" t="s">
        <v>65</v>
      </c>
      <c r="J16" s="4" t="s">
        <v>176</v>
      </c>
      <c r="K16" s="18">
        <v>500</v>
      </c>
      <c r="L16" s="12">
        <v>4</v>
      </c>
      <c r="M16" s="58">
        <f t="shared" si="0"/>
        <v>16.7</v>
      </c>
      <c r="N16" s="2">
        <f t="shared" si="1"/>
        <v>16.7</v>
      </c>
      <c r="O16" s="15">
        <f t="shared" si="2"/>
        <v>66.8</v>
      </c>
      <c r="P16" s="66"/>
      <c r="Q16" s="2"/>
      <c r="R16" s="15"/>
    </row>
    <row r="17" spans="1:18" x14ac:dyDescent="0.25">
      <c r="A17" s="4" t="s">
        <v>36</v>
      </c>
      <c r="B17" s="2" t="s">
        <v>38</v>
      </c>
      <c r="C17" s="2" t="s">
        <v>10</v>
      </c>
      <c r="D17" s="2" t="s">
        <v>9</v>
      </c>
      <c r="E17" s="2" t="s">
        <v>41</v>
      </c>
      <c r="F17" s="2">
        <v>600</v>
      </c>
      <c r="G17" s="2">
        <v>1</v>
      </c>
      <c r="H17" s="3">
        <f>2.65/2+0.6</f>
        <v>1.9249999999999998</v>
      </c>
      <c r="I17" s="12" t="s">
        <v>65</v>
      </c>
      <c r="J17" s="4" t="s">
        <v>176</v>
      </c>
      <c r="K17" s="18">
        <v>580</v>
      </c>
      <c r="L17" s="12">
        <v>4</v>
      </c>
      <c r="M17" s="58">
        <f t="shared" si="0"/>
        <v>16.7</v>
      </c>
      <c r="N17" s="2">
        <f t="shared" si="1"/>
        <v>19.372</v>
      </c>
      <c r="O17" s="15">
        <f t="shared" si="2"/>
        <v>77.488</v>
      </c>
      <c r="P17" s="66"/>
      <c r="Q17" s="2"/>
      <c r="R17" s="15"/>
    </row>
    <row r="18" spans="1:18" x14ac:dyDescent="0.25">
      <c r="A18" s="4" t="s">
        <v>42</v>
      </c>
      <c r="B18" s="2" t="s">
        <v>38</v>
      </c>
      <c r="C18" s="2" t="s">
        <v>10</v>
      </c>
      <c r="D18" s="2" t="s">
        <v>9</v>
      </c>
      <c r="E18" s="2" t="s">
        <v>43</v>
      </c>
      <c r="F18" s="2">
        <v>750</v>
      </c>
      <c r="G18" s="2">
        <v>1</v>
      </c>
      <c r="H18" s="3">
        <f>9.45/2</f>
        <v>4.7249999999999996</v>
      </c>
      <c r="I18" s="12" t="s">
        <v>65</v>
      </c>
      <c r="J18" s="4" t="s">
        <v>178</v>
      </c>
      <c r="K18" s="18">
        <v>620</v>
      </c>
      <c r="L18" s="12">
        <v>4</v>
      </c>
      <c r="M18" s="58">
        <f t="shared" si="0"/>
        <v>19.899999999999999</v>
      </c>
      <c r="N18" s="2">
        <f t="shared" si="1"/>
        <v>24.675999999999998</v>
      </c>
      <c r="O18" s="15">
        <f t="shared" si="2"/>
        <v>98.703999999999994</v>
      </c>
      <c r="P18" s="66"/>
      <c r="Q18" s="2"/>
      <c r="R18" s="15"/>
    </row>
    <row r="19" spans="1:18" x14ac:dyDescent="0.25">
      <c r="A19" s="4" t="s">
        <v>44</v>
      </c>
      <c r="B19" s="2" t="s">
        <v>38</v>
      </c>
      <c r="C19" s="2" t="s">
        <v>10</v>
      </c>
      <c r="D19" s="2" t="s">
        <v>9</v>
      </c>
      <c r="E19" s="2" t="s">
        <v>48</v>
      </c>
      <c r="F19" s="2">
        <v>150</v>
      </c>
      <c r="G19" s="2">
        <v>2</v>
      </c>
      <c r="H19" s="3">
        <v>0.15</v>
      </c>
      <c r="I19" s="12" t="s">
        <v>10</v>
      </c>
      <c r="J19" s="4" t="s">
        <v>175</v>
      </c>
      <c r="K19" s="18" t="s">
        <v>61</v>
      </c>
      <c r="L19" s="12" t="s">
        <v>61</v>
      </c>
      <c r="M19" s="58" t="str">
        <f t="shared" si="0"/>
        <v>-</v>
      </c>
      <c r="N19" s="2"/>
      <c r="O19" s="15"/>
      <c r="P19" s="66"/>
      <c r="Q19" s="2"/>
      <c r="R19" s="15"/>
    </row>
    <row r="20" spans="1:18" x14ac:dyDescent="0.25">
      <c r="A20" s="4" t="s">
        <v>45</v>
      </c>
      <c r="B20" s="2" t="s">
        <v>38</v>
      </c>
      <c r="C20" s="2" t="s">
        <v>10</v>
      </c>
      <c r="D20" s="2" t="s">
        <v>9</v>
      </c>
      <c r="E20" s="2" t="s">
        <v>27</v>
      </c>
      <c r="F20" s="2">
        <v>450</v>
      </c>
      <c r="G20" s="2">
        <v>2</v>
      </c>
      <c r="H20" s="3">
        <v>0.45</v>
      </c>
      <c r="I20" s="12" t="s">
        <v>10</v>
      </c>
      <c r="J20" s="4" t="s">
        <v>177</v>
      </c>
      <c r="K20" s="18">
        <v>800</v>
      </c>
      <c r="L20" s="12">
        <v>3</v>
      </c>
      <c r="M20" s="58">
        <f t="shared" si="0"/>
        <v>24.7</v>
      </c>
      <c r="N20" s="2">
        <f t="shared" si="1"/>
        <v>39.520000000000003</v>
      </c>
      <c r="O20" s="15">
        <f t="shared" si="2"/>
        <v>118.56</v>
      </c>
      <c r="P20" s="66"/>
      <c r="Q20" s="2"/>
      <c r="R20" s="15"/>
    </row>
    <row r="21" spans="1:18" x14ac:dyDescent="0.25">
      <c r="A21" s="4" t="s">
        <v>46</v>
      </c>
      <c r="B21" s="2" t="s">
        <v>38</v>
      </c>
      <c r="C21" s="2" t="s">
        <v>10</v>
      </c>
      <c r="D21" s="2" t="s">
        <v>9</v>
      </c>
      <c r="E21" s="2" t="s">
        <v>48</v>
      </c>
      <c r="F21" s="2">
        <v>750</v>
      </c>
      <c r="G21" s="2">
        <v>1</v>
      </c>
      <c r="H21" s="3">
        <f>11.25/2</f>
        <v>5.625</v>
      </c>
      <c r="I21" s="12" t="s">
        <v>65</v>
      </c>
      <c r="J21" s="4" t="s">
        <v>178</v>
      </c>
      <c r="K21" s="18">
        <v>460</v>
      </c>
      <c r="L21" s="12">
        <v>4</v>
      </c>
      <c r="M21" s="58">
        <f t="shared" si="0"/>
        <v>19.899999999999999</v>
      </c>
      <c r="N21" s="2">
        <f t="shared" si="1"/>
        <v>18.308</v>
      </c>
      <c r="O21" s="15">
        <f t="shared" si="2"/>
        <v>73.231999999999999</v>
      </c>
      <c r="P21" s="66"/>
      <c r="Q21" s="2"/>
      <c r="R21" s="15"/>
    </row>
    <row r="22" spans="1:18" x14ac:dyDescent="0.25">
      <c r="A22" s="4" t="s">
        <v>47</v>
      </c>
      <c r="B22" s="2" t="s">
        <v>38</v>
      </c>
      <c r="C22" s="2" t="s">
        <v>10</v>
      </c>
      <c r="D22" s="2" t="s">
        <v>9</v>
      </c>
      <c r="E22" s="2" t="s">
        <v>49</v>
      </c>
      <c r="F22" s="2">
        <v>750</v>
      </c>
      <c r="G22" s="2">
        <v>1</v>
      </c>
      <c r="H22" s="3">
        <f>11.25/2</f>
        <v>5.625</v>
      </c>
      <c r="I22" s="12" t="s">
        <v>65</v>
      </c>
      <c r="J22" s="4" t="s">
        <v>178</v>
      </c>
      <c r="K22" s="18">
        <v>450</v>
      </c>
      <c r="L22" s="12">
        <v>4</v>
      </c>
      <c r="M22" s="58">
        <f t="shared" si="0"/>
        <v>19.899999999999999</v>
      </c>
      <c r="N22" s="2">
        <f t="shared" si="1"/>
        <v>17.91</v>
      </c>
      <c r="O22" s="15">
        <f t="shared" si="2"/>
        <v>71.64</v>
      </c>
      <c r="P22" s="66"/>
      <c r="Q22" s="2"/>
      <c r="R22" s="15"/>
    </row>
    <row r="23" spans="1:18" x14ac:dyDescent="0.25">
      <c r="A23" s="4" t="s">
        <v>50</v>
      </c>
      <c r="B23" s="2" t="s">
        <v>38</v>
      </c>
      <c r="C23" s="2" t="s">
        <v>10</v>
      </c>
      <c r="D23" s="2" t="s">
        <v>9</v>
      </c>
      <c r="E23" s="2" t="s">
        <v>51</v>
      </c>
      <c r="F23" s="2">
        <v>450</v>
      </c>
      <c r="G23" s="2">
        <v>1</v>
      </c>
      <c r="H23" s="3">
        <v>0.45</v>
      </c>
      <c r="I23" s="12" t="s">
        <v>10</v>
      </c>
      <c r="J23" s="4" t="s">
        <v>177</v>
      </c>
      <c r="K23" s="18">
        <v>850</v>
      </c>
      <c r="L23" s="12">
        <v>3</v>
      </c>
      <c r="M23" s="58">
        <f t="shared" si="0"/>
        <v>24.7</v>
      </c>
      <c r="N23" s="2">
        <f t="shared" si="1"/>
        <v>41.99</v>
      </c>
      <c r="O23" s="15">
        <f t="shared" si="2"/>
        <v>125.97</v>
      </c>
      <c r="P23" s="66"/>
      <c r="Q23" s="2"/>
      <c r="R23" s="15"/>
    </row>
    <row r="24" spans="1:18" x14ac:dyDescent="0.25">
      <c r="A24" s="4" t="s">
        <v>52</v>
      </c>
      <c r="B24" s="2" t="s">
        <v>38</v>
      </c>
      <c r="C24" s="2" t="s">
        <v>10</v>
      </c>
      <c r="D24" s="2" t="s">
        <v>9</v>
      </c>
      <c r="E24" s="2" t="s">
        <v>48</v>
      </c>
      <c r="F24" s="2">
        <v>450</v>
      </c>
      <c r="G24" s="2">
        <v>2</v>
      </c>
      <c r="H24" s="3">
        <f>11.25/2</f>
        <v>5.625</v>
      </c>
      <c r="I24" s="12" t="s">
        <v>65</v>
      </c>
      <c r="J24" s="4" t="s">
        <v>177</v>
      </c>
      <c r="K24" s="18">
        <v>460</v>
      </c>
      <c r="L24" s="12">
        <v>3</v>
      </c>
      <c r="M24" s="58">
        <f t="shared" si="0"/>
        <v>24.7</v>
      </c>
      <c r="N24" s="2">
        <f t="shared" si="1"/>
        <v>22.724</v>
      </c>
      <c r="O24" s="15">
        <f t="shared" si="2"/>
        <v>68.171999999999997</v>
      </c>
      <c r="P24" s="66"/>
      <c r="Q24" s="2"/>
      <c r="R24" s="15"/>
    </row>
    <row r="25" spans="1:18" x14ac:dyDescent="0.25">
      <c r="A25" s="4" t="s">
        <v>53</v>
      </c>
      <c r="B25" s="2" t="s">
        <v>38</v>
      </c>
      <c r="C25" s="2" t="s">
        <v>10</v>
      </c>
      <c r="D25" s="2" t="s">
        <v>9</v>
      </c>
      <c r="E25" s="2" t="s">
        <v>54</v>
      </c>
      <c r="F25" s="2">
        <v>750</v>
      </c>
      <c r="G25" s="2">
        <v>2</v>
      </c>
      <c r="H25" s="3">
        <v>3.8250000000000002</v>
      </c>
      <c r="I25" s="12" t="s">
        <v>65</v>
      </c>
      <c r="J25" s="4" t="s">
        <v>178</v>
      </c>
      <c r="K25" s="18">
        <v>750</v>
      </c>
      <c r="L25" s="12">
        <v>4</v>
      </c>
      <c r="M25" s="58">
        <f t="shared" si="0"/>
        <v>19.899999999999999</v>
      </c>
      <c r="N25" s="2">
        <f t="shared" si="1"/>
        <v>29.849999999999998</v>
      </c>
      <c r="O25" s="15">
        <f t="shared" si="2"/>
        <v>119.39999999999999</v>
      </c>
      <c r="P25" s="66"/>
      <c r="Q25" s="2"/>
      <c r="R25" s="15"/>
    </row>
    <row r="26" spans="1:18" x14ac:dyDescent="0.25">
      <c r="A26" s="4" t="s">
        <v>55</v>
      </c>
      <c r="B26" s="2" t="s">
        <v>39</v>
      </c>
      <c r="C26" s="2" t="s">
        <v>10</v>
      </c>
      <c r="D26" s="2" t="s">
        <v>9</v>
      </c>
      <c r="E26" s="2" t="s">
        <v>49</v>
      </c>
      <c r="F26" s="2">
        <v>500</v>
      </c>
      <c r="G26" s="2">
        <v>2</v>
      </c>
      <c r="H26" s="3">
        <v>3.04</v>
      </c>
      <c r="I26" s="12" t="s">
        <v>65</v>
      </c>
      <c r="J26" s="4" t="s">
        <v>176</v>
      </c>
      <c r="K26" s="18">
        <v>450</v>
      </c>
      <c r="L26" s="12">
        <v>2</v>
      </c>
      <c r="M26" s="58">
        <f t="shared" si="0"/>
        <v>16.7</v>
      </c>
      <c r="N26" s="2">
        <f t="shared" si="1"/>
        <v>15.03</v>
      </c>
      <c r="O26" s="15">
        <f t="shared" si="2"/>
        <v>30.06</v>
      </c>
      <c r="P26" s="66"/>
      <c r="Q26" s="2"/>
      <c r="R26" s="15"/>
    </row>
    <row r="27" spans="1:18" x14ac:dyDescent="0.25">
      <c r="A27" s="4" t="s">
        <v>56</v>
      </c>
      <c r="B27" s="2" t="s">
        <v>39</v>
      </c>
      <c r="C27" s="2" t="s">
        <v>10</v>
      </c>
      <c r="D27" s="2" t="s">
        <v>9</v>
      </c>
      <c r="E27" s="2" t="s">
        <v>57</v>
      </c>
      <c r="F27" s="2">
        <v>320</v>
      </c>
      <c r="G27" s="2">
        <v>1</v>
      </c>
      <c r="H27" s="3">
        <v>4.4000000000000004</v>
      </c>
      <c r="I27" s="12" t="s">
        <v>65</v>
      </c>
      <c r="J27" s="4" t="s">
        <v>176</v>
      </c>
      <c r="K27" s="18">
        <v>770</v>
      </c>
      <c r="L27" s="12">
        <v>2</v>
      </c>
      <c r="M27" s="58">
        <f t="shared" si="0"/>
        <v>16.7</v>
      </c>
      <c r="N27" s="2">
        <f t="shared" si="1"/>
        <v>25.718</v>
      </c>
      <c r="O27" s="15">
        <f t="shared" si="2"/>
        <v>51.436</v>
      </c>
      <c r="P27" s="66"/>
      <c r="Q27" s="2"/>
      <c r="R27" s="15"/>
    </row>
    <row r="28" spans="1:18" x14ac:dyDescent="0.25">
      <c r="A28" s="4" t="s">
        <v>58</v>
      </c>
      <c r="B28" s="2" t="s">
        <v>39</v>
      </c>
      <c r="C28" s="2" t="s">
        <v>59</v>
      </c>
      <c r="D28" s="2" t="s">
        <v>9</v>
      </c>
      <c r="E28" s="2" t="s">
        <v>60</v>
      </c>
      <c r="F28" s="2" t="s">
        <v>61</v>
      </c>
      <c r="G28" s="2">
        <v>1</v>
      </c>
      <c r="H28" s="3" t="s">
        <v>61</v>
      </c>
      <c r="I28" s="12" t="s">
        <v>101</v>
      </c>
      <c r="J28" s="4" t="s">
        <v>179</v>
      </c>
      <c r="K28" s="18">
        <v>5000</v>
      </c>
      <c r="L28" s="12">
        <v>1</v>
      </c>
      <c r="M28" s="58">
        <f t="shared" si="0"/>
        <v>11.75</v>
      </c>
      <c r="N28" s="2">
        <f t="shared" si="1"/>
        <v>117.5</v>
      </c>
      <c r="O28" s="15">
        <f t="shared" si="2"/>
        <v>117.5</v>
      </c>
      <c r="P28" s="66"/>
      <c r="Q28" s="2"/>
      <c r="R28" s="15"/>
    </row>
    <row r="29" spans="1:18" x14ac:dyDescent="0.25">
      <c r="A29" s="4" t="s">
        <v>62</v>
      </c>
      <c r="B29" s="2" t="s">
        <v>11</v>
      </c>
      <c r="C29" s="2" t="s">
        <v>10</v>
      </c>
      <c r="D29" s="2" t="s">
        <v>66</v>
      </c>
      <c r="E29" s="2" t="s">
        <v>17</v>
      </c>
      <c r="F29" s="2">
        <v>375</v>
      </c>
      <c r="G29" s="2">
        <v>3</v>
      </c>
      <c r="H29" s="3">
        <v>0.375</v>
      </c>
      <c r="I29" s="12" t="s">
        <v>10</v>
      </c>
      <c r="J29" s="4" t="s">
        <v>176</v>
      </c>
      <c r="K29" s="18">
        <v>450</v>
      </c>
      <c r="L29" s="12">
        <v>2</v>
      </c>
      <c r="M29" s="58">
        <f t="shared" si="0"/>
        <v>16.7</v>
      </c>
      <c r="N29" s="2">
        <f t="shared" si="1"/>
        <v>15.03</v>
      </c>
      <c r="O29" s="15">
        <f t="shared" si="2"/>
        <v>30.06</v>
      </c>
      <c r="P29" s="66"/>
      <c r="Q29" s="2"/>
      <c r="R29" s="15"/>
    </row>
    <row r="30" spans="1:18" x14ac:dyDescent="0.25">
      <c r="A30" s="4" t="s">
        <v>67</v>
      </c>
      <c r="B30" s="2" t="s">
        <v>11</v>
      </c>
      <c r="C30" s="2" t="s">
        <v>10</v>
      </c>
      <c r="D30" s="2" t="s">
        <v>66</v>
      </c>
      <c r="E30" s="2" t="s">
        <v>68</v>
      </c>
      <c r="F30" s="2">
        <v>550</v>
      </c>
      <c r="G30" s="2">
        <v>1</v>
      </c>
      <c r="H30" s="3">
        <f>13.15/2</f>
        <v>6.5750000000000002</v>
      </c>
      <c r="I30" s="12" t="s">
        <v>65</v>
      </c>
      <c r="J30" s="4" t="s">
        <v>176</v>
      </c>
      <c r="K30" s="18">
        <v>640</v>
      </c>
      <c r="L30" s="12">
        <v>2</v>
      </c>
      <c r="M30" s="58">
        <f t="shared" si="0"/>
        <v>16.7</v>
      </c>
      <c r="N30" s="2">
        <f t="shared" si="1"/>
        <v>21.376000000000001</v>
      </c>
      <c r="O30" s="15">
        <f t="shared" si="2"/>
        <v>42.752000000000002</v>
      </c>
      <c r="P30" s="66"/>
      <c r="Q30" s="2"/>
      <c r="R30" s="15"/>
    </row>
    <row r="31" spans="1:18" x14ac:dyDescent="0.25">
      <c r="A31" s="4" t="s">
        <v>69</v>
      </c>
      <c r="B31" s="2" t="s">
        <v>11</v>
      </c>
      <c r="C31" s="2" t="s">
        <v>10</v>
      </c>
      <c r="D31" s="2" t="s">
        <v>66</v>
      </c>
      <c r="E31" s="2" t="s">
        <v>70</v>
      </c>
      <c r="F31" s="2">
        <v>550</v>
      </c>
      <c r="G31" s="2">
        <v>1</v>
      </c>
      <c r="H31" s="3">
        <f>13.15/2</f>
        <v>6.5750000000000002</v>
      </c>
      <c r="I31" s="12" t="s">
        <v>65</v>
      </c>
      <c r="J31" s="4" t="s">
        <v>176</v>
      </c>
      <c r="K31" s="18">
        <v>550</v>
      </c>
      <c r="L31" s="12">
        <v>2</v>
      </c>
      <c r="M31" s="58">
        <f t="shared" si="0"/>
        <v>16.7</v>
      </c>
      <c r="N31" s="2">
        <f t="shared" si="1"/>
        <v>18.37</v>
      </c>
      <c r="O31" s="15">
        <f t="shared" si="2"/>
        <v>36.74</v>
      </c>
      <c r="P31" s="66"/>
      <c r="Q31" s="2"/>
      <c r="R31" s="15"/>
    </row>
    <row r="32" spans="1:18" x14ac:dyDescent="0.25">
      <c r="A32" s="4" t="s">
        <v>71</v>
      </c>
      <c r="B32" s="2" t="s">
        <v>11</v>
      </c>
      <c r="C32" s="2" t="s">
        <v>10</v>
      </c>
      <c r="D32" s="2" t="s">
        <v>66</v>
      </c>
      <c r="E32" s="2" t="s">
        <v>72</v>
      </c>
      <c r="F32" s="2">
        <v>100</v>
      </c>
      <c r="G32" s="2">
        <v>1</v>
      </c>
      <c r="H32" s="3">
        <v>0.1</v>
      </c>
      <c r="I32" s="12" t="s">
        <v>10</v>
      </c>
      <c r="J32" s="4" t="s">
        <v>175</v>
      </c>
      <c r="K32" s="18" t="s">
        <v>61</v>
      </c>
      <c r="L32" s="12" t="s">
        <v>61</v>
      </c>
      <c r="M32" s="58" t="str">
        <f t="shared" si="0"/>
        <v>-</v>
      </c>
      <c r="N32" s="2"/>
      <c r="O32" s="15"/>
      <c r="P32" s="66"/>
      <c r="Q32" s="2"/>
      <c r="R32" s="15"/>
    </row>
    <row r="33" spans="1:18" x14ac:dyDescent="0.25">
      <c r="A33" s="4" t="s">
        <v>73</v>
      </c>
      <c r="B33" s="2" t="s">
        <v>11</v>
      </c>
      <c r="C33" s="2" t="s">
        <v>10</v>
      </c>
      <c r="D33" s="2" t="s">
        <v>66</v>
      </c>
      <c r="E33" s="2" t="s">
        <v>21</v>
      </c>
      <c r="F33" s="2">
        <v>600</v>
      </c>
      <c r="G33" s="2">
        <v>2</v>
      </c>
      <c r="H33" s="3">
        <f>6.3/2+0.6</f>
        <v>3.75</v>
      </c>
      <c r="I33" s="12" t="s">
        <v>65</v>
      </c>
      <c r="J33" s="4" t="s">
        <v>176</v>
      </c>
      <c r="K33" s="18">
        <v>800</v>
      </c>
      <c r="L33" s="12">
        <v>4</v>
      </c>
      <c r="M33" s="58">
        <f t="shared" si="0"/>
        <v>16.7</v>
      </c>
      <c r="N33" s="2">
        <f t="shared" si="1"/>
        <v>26.72</v>
      </c>
      <c r="O33" s="15">
        <f t="shared" si="2"/>
        <v>106.88</v>
      </c>
      <c r="P33" s="66"/>
      <c r="Q33" s="2"/>
      <c r="R33" s="15"/>
    </row>
    <row r="34" spans="1:18" x14ac:dyDescent="0.25">
      <c r="A34" s="4" t="s">
        <v>74</v>
      </c>
      <c r="B34" s="2" t="s">
        <v>11</v>
      </c>
      <c r="C34" s="2" t="s">
        <v>10</v>
      </c>
      <c r="D34" s="2" t="s">
        <v>66</v>
      </c>
      <c r="E34" s="2" t="s">
        <v>54</v>
      </c>
      <c r="F34" s="2">
        <v>850</v>
      </c>
      <c r="G34" s="2">
        <v>2</v>
      </c>
      <c r="H34" s="3">
        <f>7.4/2</f>
        <v>3.7</v>
      </c>
      <c r="I34" s="12" t="s">
        <v>65</v>
      </c>
      <c r="J34" s="4" t="s">
        <v>176</v>
      </c>
      <c r="K34" s="18">
        <v>750</v>
      </c>
      <c r="L34" s="12">
        <v>4</v>
      </c>
      <c r="M34" s="58">
        <f t="shared" si="0"/>
        <v>16.7</v>
      </c>
      <c r="N34" s="2">
        <f t="shared" si="1"/>
        <v>25.05</v>
      </c>
      <c r="O34" s="15">
        <f t="shared" si="2"/>
        <v>100.2</v>
      </c>
      <c r="P34" s="66"/>
      <c r="Q34" s="2"/>
      <c r="R34" s="15"/>
    </row>
    <row r="35" spans="1:18" x14ac:dyDescent="0.25">
      <c r="A35" s="4" t="s">
        <v>75</v>
      </c>
      <c r="B35" s="2" t="s">
        <v>11</v>
      </c>
      <c r="C35" s="2" t="s">
        <v>10</v>
      </c>
      <c r="D35" s="2" t="s">
        <v>66</v>
      </c>
      <c r="E35" s="2" t="s">
        <v>30</v>
      </c>
      <c r="F35" s="2">
        <v>600</v>
      </c>
      <c r="G35" s="2">
        <v>2</v>
      </c>
      <c r="H35" s="3">
        <v>2</v>
      </c>
      <c r="I35" s="12" t="s">
        <v>65</v>
      </c>
      <c r="J35" s="4" t="s">
        <v>176</v>
      </c>
      <c r="K35" s="18">
        <v>800</v>
      </c>
      <c r="L35" s="12">
        <v>4</v>
      </c>
      <c r="M35" s="58">
        <f t="shared" si="0"/>
        <v>16.7</v>
      </c>
      <c r="N35" s="2">
        <f t="shared" si="1"/>
        <v>26.72</v>
      </c>
      <c r="O35" s="15">
        <f t="shared" si="2"/>
        <v>106.88</v>
      </c>
      <c r="P35" s="66"/>
      <c r="Q35" s="2"/>
      <c r="R35" s="15"/>
    </row>
    <row r="36" spans="1:18" x14ac:dyDescent="0.25">
      <c r="A36" s="4" t="s">
        <v>76</v>
      </c>
      <c r="B36" s="2" t="s">
        <v>38</v>
      </c>
      <c r="C36" s="2" t="s">
        <v>10</v>
      </c>
      <c r="D36" s="2" t="s">
        <v>66</v>
      </c>
      <c r="E36" s="2" t="s">
        <v>83</v>
      </c>
      <c r="F36" s="2">
        <v>600</v>
      </c>
      <c r="G36" s="2">
        <v>1</v>
      </c>
      <c r="H36" s="3">
        <f>11.45/2</f>
        <v>5.7249999999999996</v>
      </c>
      <c r="I36" s="12" t="s">
        <v>65</v>
      </c>
      <c r="J36" s="4" t="s">
        <v>176</v>
      </c>
      <c r="K36" s="18">
        <v>500</v>
      </c>
      <c r="L36" s="12">
        <v>4</v>
      </c>
      <c r="M36" s="58">
        <f t="shared" si="0"/>
        <v>16.7</v>
      </c>
      <c r="N36" s="2">
        <f t="shared" si="1"/>
        <v>16.7</v>
      </c>
      <c r="O36" s="15">
        <f t="shared" si="2"/>
        <v>66.8</v>
      </c>
      <c r="P36" s="66"/>
      <c r="Q36" s="2"/>
      <c r="R36" s="15"/>
    </row>
    <row r="37" spans="1:18" x14ac:dyDescent="0.25">
      <c r="A37" s="4" t="s">
        <v>77</v>
      </c>
      <c r="B37" s="2" t="s">
        <v>38</v>
      </c>
      <c r="C37" s="2" t="s">
        <v>10</v>
      </c>
      <c r="D37" s="2" t="s">
        <v>66</v>
      </c>
      <c r="E37" s="2" t="s">
        <v>84</v>
      </c>
      <c r="F37" s="2">
        <v>100</v>
      </c>
      <c r="G37" s="2">
        <v>1</v>
      </c>
      <c r="H37" s="3">
        <v>0.1</v>
      </c>
      <c r="I37" s="12" t="s">
        <v>10</v>
      </c>
      <c r="J37" s="4" t="s">
        <v>175</v>
      </c>
      <c r="K37" s="18" t="s">
        <v>61</v>
      </c>
      <c r="L37" s="12" t="s">
        <v>61</v>
      </c>
      <c r="M37" s="58" t="str">
        <f t="shared" si="0"/>
        <v>-</v>
      </c>
      <c r="N37" s="2"/>
      <c r="O37" s="15"/>
      <c r="P37" s="66"/>
      <c r="Q37" s="2"/>
      <c r="R37" s="15"/>
    </row>
    <row r="38" spans="1:18" x14ac:dyDescent="0.25">
      <c r="A38" s="4" t="s">
        <v>78</v>
      </c>
      <c r="B38" s="2" t="s">
        <v>38</v>
      </c>
      <c r="C38" s="2" t="s">
        <v>10</v>
      </c>
      <c r="D38" s="2" t="s">
        <v>66</v>
      </c>
      <c r="E38" s="2" t="s">
        <v>41</v>
      </c>
      <c r="F38" s="2">
        <v>600</v>
      </c>
      <c r="G38" s="2">
        <v>2</v>
      </c>
      <c r="H38" s="3">
        <v>3.7</v>
      </c>
      <c r="I38" s="12" t="s">
        <v>65</v>
      </c>
      <c r="J38" s="4" t="s">
        <v>176</v>
      </c>
      <c r="K38" s="18">
        <v>580</v>
      </c>
      <c r="L38" s="12">
        <v>4</v>
      </c>
      <c r="M38" s="58">
        <f t="shared" si="0"/>
        <v>16.7</v>
      </c>
      <c r="N38" s="2">
        <f t="shared" si="1"/>
        <v>19.372</v>
      </c>
      <c r="O38" s="15">
        <f t="shared" si="2"/>
        <v>77.488</v>
      </c>
      <c r="P38" s="66"/>
      <c r="Q38" s="2"/>
      <c r="R38" s="15"/>
    </row>
    <row r="39" spans="1:18" x14ac:dyDescent="0.25">
      <c r="A39" s="4" t="s">
        <v>79</v>
      </c>
      <c r="B39" s="2" t="s">
        <v>38</v>
      </c>
      <c r="C39" s="2" t="s">
        <v>10</v>
      </c>
      <c r="D39" s="2" t="s">
        <v>66</v>
      </c>
      <c r="E39" s="2" t="s">
        <v>85</v>
      </c>
      <c r="F39" s="2">
        <v>300</v>
      </c>
      <c r="G39" s="2">
        <v>2</v>
      </c>
      <c r="H39" s="3">
        <v>0.3</v>
      </c>
      <c r="I39" s="12" t="s">
        <v>10</v>
      </c>
      <c r="J39" s="4" t="s">
        <v>176</v>
      </c>
      <c r="K39" s="18">
        <v>550</v>
      </c>
      <c r="L39" s="12">
        <v>2</v>
      </c>
      <c r="M39" s="58">
        <f t="shared" si="0"/>
        <v>16.7</v>
      </c>
      <c r="N39" s="2">
        <f t="shared" si="1"/>
        <v>18.37</v>
      </c>
      <c r="O39" s="15">
        <f t="shared" si="2"/>
        <v>36.74</v>
      </c>
      <c r="P39" s="66"/>
      <c r="Q39" s="2"/>
      <c r="R39" s="15"/>
    </row>
    <row r="40" spans="1:18" x14ac:dyDescent="0.25">
      <c r="A40" s="4" t="s">
        <v>80</v>
      </c>
      <c r="B40" s="2" t="s">
        <v>38</v>
      </c>
      <c r="C40" s="2" t="s">
        <v>10</v>
      </c>
      <c r="D40" s="2" t="s">
        <v>66</v>
      </c>
      <c r="E40" s="2" t="s">
        <v>41</v>
      </c>
      <c r="F40" s="2">
        <v>600</v>
      </c>
      <c r="G40" s="2">
        <v>2</v>
      </c>
      <c r="H40" s="3">
        <v>2</v>
      </c>
      <c r="I40" s="12" t="s">
        <v>65</v>
      </c>
      <c r="J40" s="4" t="s">
        <v>176</v>
      </c>
      <c r="K40" s="18">
        <v>580</v>
      </c>
      <c r="L40" s="12">
        <v>4</v>
      </c>
      <c r="M40" s="58">
        <f t="shared" si="0"/>
        <v>16.7</v>
      </c>
      <c r="N40" s="2">
        <f t="shared" si="1"/>
        <v>19.372</v>
      </c>
      <c r="O40" s="15">
        <f t="shared" si="2"/>
        <v>77.488</v>
      </c>
      <c r="P40" s="66"/>
      <c r="Q40" s="2"/>
      <c r="R40" s="15"/>
    </row>
    <row r="41" spans="1:18" x14ac:dyDescent="0.25">
      <c r="A41" s="4" t="s">
        <v>81</v>
      </c>
      <c r="B41" s="2" t="s">
        <v>38</v>
      </c>
      <c r="C41" s="2" t="s">
        <v>10</v>
      </c>
      <c r="D41" s="2" t="s">
        <v>66</v>
      </c>
      <c r="E41" s="2" t="s">
        <v>86</v>
      </c>
      <c r="F41" s="2">
        <v>100</v>
      </c>
      <c r="G41" s="2">
        <v>2</v>
      </c>
      <c r="H41" s="3">
        <v>0.1</v>
      </c>
      <c r="I41" s="12" t="s">
        <v>10</v>
      </c>
      <c r="J41" s="4" t="s">
        <v>175</v>
      </c>
      <c r="K41" s="18">
        <v>550</v>
      </c>
      <c r="L41" s="12" t="s">
        <v>61</v>
      </c>
      <c r="M41" s="58" t="str">
        <f t="shared" si="0"/>
        <v>-</v>
      </c>
      <c r="N41" s="2"/>
      <c r="O41" s="15"/>
      <c r="P41" s="66"/>
      <c r="Q41" s="2"/>
      <c r="R41" s="15"/>
    </row>
    <row r="42" spans="1:18" x14ac:dyDescent="0.25">
      <c r="A42" s="4" t="s">
        <v>82</v>
      </c>
      <c r="B42" s="2" t="s">
        <v>38</v>
      </c>
      <c r="C42" s="2" t="s">
        <v>10</v>
      </c>
      <c r="D42" s="2" t="s">
        <v>66</v>
      </c>
      <c r="E42" s="2" t="s">
        <v>85</v>
      </c>
      <c r="F42" s="2">
        <v>300</v>
      </c>
      <c r="G42" s="2">
        <v>3</v>
      </c>
      <c r="H42" s="3">
        <v>0.3</v>
      </c>
      <c r="I42" s="12" t="s">
        <v>10</v>
      </c>
      <c r="J42" s="4" t="s">
        <v>176</v>
      </c>
      <c r="K42" s="18">
        <v>550</v>
      </c>
      <c r="L42" s="12">
        <v>2</v>
      </c>
      <c r="M42" s="58">
        <f t="shared" si="0"/>
        <v>16.7</v>
      </c>
      <c r="N42" s="2">
        <f t="shared" si="1"/>
        <v>18.37</v>
      </c>
      <c r="O42" s="15">
        <f t="shared" si="2"/>
        <v>36.74</v>
      </c>
      <c r="P42" s="66"/>
      <c r="Q42" s="2"/>
      <c r="R42" s="15"/>
    </row>
    <row r="43" spans="1:18" x14ac:dyDescent="0.25">
      <c r="A43" s="4" t="s">
        <v>87</v>
      </c>
      <c r="B43" s="2" t="s">
        <v>38</v>
      </c>
      <c r="C43" s="2" t="s">
        <v>10</v>
      </c>
      <c r="D43" s="2" t="s">
        <v>66</v>
      </c>
      <c r="E43" s="2" t="s">
        <v>97</v>
      </c>
      <c r="F43" s="2">
        <v>300</v>
      </c>
      <c r="G43" s="2">
        <v>1</v>
      </c>
      <c r="H43" s="3">
        <f>3.5/2+0.3</f>
        <v>2.0499999999999998</v>
      </c>
      <c r="I43" s="12" t="s">
        <v>65</v>
      </c>
      <c r="J43" s="4" t="s">
        <v>176</v>
      </c>
      <c r="K43" s="18">
        <v>860</v>
      </c>
      <c r="L43" s="12">
        <v>2</v>
      </c>
      <c r="M43" s="58">
        <f t="shared" si="0"/>
        <v>16.7</v>
      </c>
      <c r="N43" s="2">
        <f t="shared" si="1"/>
        <v>28.724</v>
      </c>
      <c r="O43" s="15">
        <f t="shared" si="2"/>
        <v>57.448</v>
      </c>
      <c r="P43" s="66"/>
      <c r="Q43" s="2"/>
      <c r="R43" s="15"/>
    </row>
    <row r="44" spans="1:18" x14ac:dyDescent="0.25">
      <c r="A44" s="4" t="s">
        <v>88</v>
      </c>
      <c r="B44" s="2" t="s">
        <v>38</v>
      </c>
      <c r="C44" s="2" t="s">
        <v>10</v>
      </c>
      <c r="D44" s="2" t="s">
        <v>66</v>
      </c>
      <c r="E44" s="2" t="s">
        <v>98</v>
      </c>
      <c r="F44" s="2">
        <v>600</v>
      </c>
      <c r="G44" s="2">
        <v>2</v>
      </c>
      <c r="H44" s="3">
        <f>10.75/2</f>
        <v>5.375</v>
      </c>
      <c r="I44" s="12" t="s">
        <v>65</v>
      </c>
      <c r="J44" s="4" t="s">
        <v>176</v>
      </c>
      <c r="K44" s="18">
        <v>900</v>
      </c>
      <c r="L44" s="12">
        <v>4</v>
      </c>
      <c r="M44" s="58">
        <f t="shared" si="0"/>
        <v>16.7</v>
      </c>
      <c r="N44" s="2">
        <f t="shared" si="1"/>
        <v>30.06</v>
      </c>
      <c r="O44" s="15">
        <f t="shared" si="2"/>
        <v>120.24</v>
      </c>
      <c r="P44" s="66"/>
      <c r="Q44" s="2"/>
      <c r="R44" s="15"/>
    </row>
    <row r="45" spans="1:18" x14ac:dyDescent="0.25">
      <c r="A45" s="4" t="s">
        <v>89</v>
      </c>
      <c r="B45" s="2" t="s">
        <v>38</v>
      </c>
      <c r="C45" s="2" t="s">
        <v>10</v>
      </c>
      <c r="D45" s="2" t="s">
        <v>66</v>
      </c>
      <c r="E45" s="2" t="s">
        <v>99</v>
      </c>
      <c r="F45" s="2">
        <v>150</v>
      </c>
      <c r="G45" s="2">
        <v>2</v>
      </c>
      <c r="H45" s="3">
        <v>0.15</v>
      </c>
      <c r="I45" s="12" t="s">
        <v>10</v>
      </c>
      <c r="J45" s="4" t="s">
        <v>175</v>
      </c>
      <c r="K45" s="18" t="s">
        <v>61</v>
      </c>
      <c r="L45" s="12" t="s">
        <v>61</v>
      </c>
      <c r="M45" s="58" t="str">
        <f t="shared" si="0"/>
        <v>-</v>
      </c>
      <c r="N45" s="2"/>
      <c r="O45" s="15"/>
      <c r="P45" s="66"/>
      <c r="Q45" s="2"/>
      <c r="R45" s="15"/>
    </row>
    <row r="46" spans="1:18" x14ac:dyDescent="0.25">
      <c r="A46" s="4" t="s">
        <v>90</v>
      </c>
      <c r="B46" s="2" t="s">
        <v>38</v>
      </c>
      <c r="C46" s="2" t="s">
        <v>59</v>
      </c>
      <c r="D46" s="2" t="s">
        <v>66</v>
      </c>
      <c r="E46" s="2" t="s">
        <v>100</v>
      </c>
      <c r="F46" s="2" t="s">
        <v>61</v>
      </c>
      <c r="G46" s="2">
        <v>1</v>
      </c>
      <c r="H46" s="3" t="s">
        <v>61</v>
      </c>
      <c r="I46" s="12" t="s">
        <v>101</v>
      </c>
      <c r="J46" s="4" t="s">
        <v>180</v>
      </c>
      <c r="K46" s="18">
        <v>2000</v>
      </c>
      <c r="L46" s="12">
        <v>1</v>
      </c>
      <c r="M46" s="58" t="str">
        <f t="shared" si="0"/>
        <v>-</v>
      </c>
      <c r="N46" s="2"/>
      <c r="O46" s="15"/>
      <c r="P46" s="66">
        <f t="shared" ref="P4:P67" si="3">0.12*0.16</f>
        <v>1.9199999999999998E-2</v>
      </c>
      <c r="Q46" s="2">
        <f>K46*P46/1000</f>
        <v>3.8399999999999997E-2</v>
      </c>
      <c r="R46" s="15">
        <f t="shared" ref="R4:R67" si="4">Q46*L46</f>
        <v>3.8399999999999997E-2</v>
      </c>
    </row>
    <row r="47" spans="1:18" x14ac:dyDescent="0.25">
      <c r="A47" s="4" t="s">
        <v>91</v>
      </c>
      <c r="B47" s="2" t="s">
        <v>38</v>
      </c>
      <c r="C47" s="2" t="s">
        <v>59</v>
      </c>
      <c r="D47" s="2" t="s">
        <v>66</v>
      </c>
      <c r="E47" s="2" t="s">
        <v>102</v>
      </c>
      <c r="F47" s="2" t="s">
        <v>61</v>
      </c>
      <c r="G47" s="2">
        <v>1</v>
      </c>
      <c r="H47" s="3" t="s">
        <v>61</v>
      </c>
      <c r="I47" s="12" t="s">
        <v>101</v>
      </c>
      <c r="J47" s="4" t="s">
        <v>180</v>
      </c>
      <c r="K47" s="18">
        <v>2000</v>
      </c>
      <c r="L47" s="12">
        <v>1</v>
      </c>
      <c r="M47" s="58" t="str">
        <f t="shared" si="0"/>
        <v>-</v>
      </c>
      <c r="N47" s="2"/>
      <c r="O47" s="15"/>
      <c r="P47" s="66">
        <f t="shared" si="3"/>
        <v>1.9199999999999998E-2</v>
      </c>
      <c r="Q47" s="2">
        <f>K47*P47/1000</f>
        <v>3.8399999999999997E-2</v>
      </c>
      <c r="R47" s="15">
        <f t="shared" si="4"/>
        <v>3.8399999999999997E-2</v>
      </c>
    </row>
    <row r="48" spans="1:18" x14ac:dyDescent="0.25">
      <c r="A48" s="4" t="s">
        <v>92</v>
      </c>
      <c r="B48" s="2" t="s">
        <v>38</v>
      </c>
      <c r="C48" s="2" t="s">
        <v>10</v>
      </c>
      <c r="D48" s="2" t="s">
        <v>66</v>
      </c>
      <c r="E48" s="2" t="s">
        <v>103</v>
      </c>
      <c r="F48" s="2">
        <v>450</v>
      </c>
      <c r="G48" s="2">
        <v>1</v>
      </c>
      <c r="H48" s="3">
        <f>2.8/2+0.45</f>
        <v>1.8499999999999999</v>
      </c>
      <c r="I48" s="12" t="s">
        <v>65</v>
      </c>
      <c r="J48" s="4" t="s">
        <v>176</v>
      </c>
      <c r="K48" s="18">
        <v>930</v>
      </c>
      <c r="L48" s="12">
        <v>3</v>
      </c>
      <c r="M48" s="58">
        <f t="shared" si="0"/>
        <v>16.7</v>
      </c>
      <c r="N48" s="2">
        <f t="shared" si="1"/>
        <v>31.062000000000001</v>
      </c>
      <c r="O48" s="15">
        <f t="shared" si="2"/>
        <v>93.186000000000007</v>
      </c>
      <c r="P48" s="66"/>
      <c r="Q48" s="2"/>
      <c r="R48" s="15"/>
    </row>
    <row r="49" spans="1:18" x14ac:dyDescent="0.25">
      <c r="A49" s="4" t="s">
        <v>93</v>
      </c>
      <c r="B49" s="2" t="s">
        <v>38</v>
      </c>
      <c r="C49" s="2" t="s">
        <v>10</v>
      </c>
      <c r="D49" s="2" t="s">
        <v>66</v>
      </c>
      <c r="E49" s="2" t="s">
        <v>104</v>
      </c>
      <c r="F49" s="2">
        <v>600</v>
      </c>
      <c r="G49" s="2">
        <v>2</v>
      </c>
      <c r="H49" s="3">
        <f>11.5/2+0.6</f>
        <v>6.35</v>
      </c>
      <c r="I49" s="12" t="s">
        <v>65</v>
      </c>
      <c r="J49" s="4" t="s">
        <v>176</v>
      </c>
      <c r="K49" s="18">
        <v>800</v>
      </c>
      <c r="L49" s="12">
        <v>4</v>
      </c>
      <c r="M49" s="58">
        <f t="shared" si="0"/>
        <v>16.7</v>
      </c>
      <c r="N49" s="2">
        <f t="shared" si="1"/>
        <v>26.72</v>
      </c>
      <c r="O49" s="15">
        <f t="shared" si="2"/>
        <v>106.88</v>
      </c>
      <c r="P49" s="66"/>
      <c r="Q49" s="2"/>
      <c r="R49" s="15"/>
    </row>
    <row r="50" spans="1:18" x14ac:dyDescent="0.25">
      <c r="A50" s="4" t="s">
        <v>94</v>
      </c>
      <c r="B50" s="2" t="s">
        <v>39</v>
      </c>
      <c r="C50" s="2" t="s">
        <v>10</v>
      </c>
      <c r="D50" s="2" t="s">
        <v>66</v>
      </c>
      <c r="E50" s="2" t="s">
        <v>105</v>
      </c>
      <c r="F50" s="2">
        <v>100</v>
      </c>
      <c r="G50" s="2">
        <v>1</v>
      </c>
      <c r="H50" s="3">
        <v>0.1</v>
      </c>
      <c r="I50" s="12" t="s">
        <v>10</v>
      </c>
      <c r="J50" s="4" t="s">
        <v>175</v>
      </c>
      <c r="K50" s="18" t="s">
        <v>61</v>
      </c>
      <c r="L50" s="12" t="s">
        <v>61</v>
      </c>
      <c r="M50" s="58" t="str">
        <f t="shared" si="0"/>
        <v>-</v>
      </c>
      <c r="N50" s="2"/>
      <c r="O50" s="15"/>
      <c r="P50" s="66"/>
      <c r="Q50" s="2"/>
      <c r="R50" s="15"/>
    </row>
    <row r="51" spans="1:18" x14ac:dyDescent="0.25">
      <c r="A51" s="4" t="s">
        <v>95</v>
      </c>
      <c r="B51" s="2" t="s">
        <v>96</v>
      </c>
      <c r="C51" s="2" t="s">
        <v>10</v>
      </c>
      <c r="D51" s="2" t="s">
        <v>66</v>
      </c>
      <c r="E51" s="2" t="s">
        <v>49</v>
      </c>
      <c r="F51" s="2">
        <v>100</v>
      </c>
      <c r="G51" s="2">
        <v>2</v>
      </c>
      <c r="H51" s="3">
        <v>0.1</v>
      </c>
      <c r="I51" s="12" t="s">
        <v>10</v>
      </c>
      <c r="J51" s="4" t="s">
        <v>175</v>
      </c>
      <c r="K51" s="18" t="s">
        <v>61</v>
      </c>
      <c r="L51" s="12" t="s">
        <v>61</v>
      </c>
      <c r="M51" s="58" t="str">
        <f t="shared" si="0"/>
        <v>-</v>
      </c>
      <c r="N51" s="2"/>
      <c r="O51" s="15"/>
      <c r="P51" s="66"/>
      <c r="Q51" s="2"/>
      <c r="R51" s="15"/>
    </row>
    <row r="52" spans="1:18" x14ac:dyDescent="0.25">
      <c r="A52" s="4" t="s">
        <v>106</v>
      </c>
      <c r="B52" s="2" t="s">
        <v>96</v>
      </c>
      <c r="C52" s="2" t="s">
        <v>10</v>
      </c>
      <c r="D52" s="2" t="s">
        <v>66</v>
      </c>
      <c r="E52" s="2" t="s">
        <v>107</v>
      </c>
      <c r="F52" s="2">
        <v>500</v>
      </c>
      <c r="G52" s="2">
        <v>1</v>
      </c>
      <c r="H52" s="3">
        <f>4.1/2+0.5</f>
        <v>2.5499999999999998</v>
      </c>
      <c r="I52" s="12" t="s">
        <v>65</v>
      </c>
      <c r="J52" s="4" t="s">
        <v>176</v>
      </c>
      <c r="K52" s="18">
        <v>700</v>
      </c>
      <c r="L52" s="12">
        <v>4</v>
      </c>
      <c r="M52" s="58">
        <f t="shared" si="0"/>
        <v>16.7</v>
      </c>
      <c r="N52" s="2">
        <f t="shared" si="1"/>
        <v>23.38</v>
      </c>
      <c r="O52" s="15">
        <f t="shared" si="2"/>
        <v>93.52</v>
      </c>
      <c r="P52" s="66"/>
      <c r="Q52" s="2"/>
      <c r="R52" s="15"/>
    </row>
    <row r="53" spans="1:18" x14ac:dyDescent="0.25">
      <c r="A53" s="4" t="s">
        <v>108</v>
      </c>
      <c r="B53" s="2" t="s">
        <v>11</v>
      </c>
      <c r="C53" s="2" t="s">
        <v>10</v>
      </c>
      <c r="D53" s="2" t="s">
        <v>109</v>
      </c>
      <c r="E53" s="2" t="s">
        <v>17</v>
      </c>
      <c r="F53" s="2">
        <v>375</v>
      </c>
      <c r="G53" s="2">
        <v>3</v>
      </c>
      <c r="H53" s="3">
        <f>6.2/2+0.375</f>
        <v>3.4750000000000001</v>
      </c>
      <c r="I53" s="12" t="s">
        <v>65</v>
      </c>
      <c r="J53" s="4" t="s">
        <v>176</v>
      </c>
      <c r="K53" s="18">
        <v>440</v>
      </c>
      <c r="L53" s="12">
        <v>2</v>
      </c>
      <c r="M53" s="58">
        <f t="shared" si="0"/>
        <v>16.7</v>
      </c>
      <c r="N53" s="2">
        <f t="shared" si="1"/>
        <v>14.696</v>
      </c>
      <c r="O53" s="15">
        <f t="shared" si="2"/>
        <v>29.391999999999999</v>
      </c>
      <c r="P53" s="66"/>
      <c r="Q53" s="2"/>
      <c r="R53" s="15"/>
    </row>
    <row r="54" spans="1:18" x14ac:dyDescent="0.25">
      <c r="A54" s="4" t="s">
        <v>110</v>
      </c>
      <c r="B54" s="2" t="s">
        <v>11</v>
      </c>
      <c r="C54" s="2" t="s">
        <v>10</v>
      </c>
      <c r="D54" s="2" t="s">
        <v>109</v>
      </c>
      <c r="E54" s="2" t="s">
        <v>68</v>
      </c>
      <c r="F54" s="2">
        <v>550</v>
      </c>
      <c r="G54" s="2">
        <v>1</v>
      </c>
      <c r="H54" s="3">
        <f>13.15/2</f>
        <v>6.5750000000000002</v>
      </c>
      <c r="I54" s="12" t="s">
        <v>65</v>
      </c>
      <c r="J54" s="4" t="s">
        <v>176</v>
      </c>
      <c r="K54" s="18">
        <v>640</v>
      </c>
      <c r="L54" s="12">
        <v>2</v>
      </c>
      <c r="M54" s="58">
        <f t="shared" si="0"/>
        <v>16.7</v>
      </c>
      <c r="N54" s="2">
        <f t="shared" si="1"/>
        <v>21.376000000000001</v>
      </c>
      <c r="O54" s="15">
        <f t="shared" si="2"/>
        <v>42.752000000000002</v>
      </c>
      <c r="P54" s="66"/>
      <c r="Q54" s="2"/>
      <c r="R54" s="15"/>
    </row>
    <row r="55" spans="1:18" x14ac:dyDescent="0.25">
      <c r="A55" s="4" t="s">
        <v>111</v>
      </c>
      <c r="B55" s="2" t="s">
        <v>11</v>
      </c>
      <c r="C55" s="2" t="s">
        <v>10</v>
      </c>
      <c r="D55" s="2" t="s">
        <v>109</v>
      </c>
      <c r="E55" s="2" t="s">
        <v>70</v>
      </c>
      <c r="F55" s="2">
        <v>550</v>
      </c>
      <c r="G55" s="2">
        <v>1</v>
      </c>
      <c r="H55" s="3">
        <f>13.15/2</f>
        <v>6.5750000000000002</v>
      </c>
      <c r="I55" s="12" t="s">
        <v>65</v>
      </c>
      <c r="J55" s="4" t="s">
        <v>176</v>
      </c>
      <c r="K55" s="18">
        <v>550</v>
      </c>
      <c r="L55" s="12">
        <v>2</v>
      </c>
      <c r="M55" s="58">
        <f t="shared" si="0"/>
        <v>16.7</v>
      </c>
      <c r="N55" s="2">
        <f t="shared" si="1"/>
        <v>18.37</v>
      </c>
      <c r="O55" s="15">
        <f t="shared" si="2"/>
        <v>36.74</v>
      </c>
      <c r="P55" s="66"/>
      <c r="Q55" s="2"/>
      <c r="R55" s="15"/>
    </row>
    <row r="56" spans="1:18" x14ac:dyDescent="0.25">
      <c r="A56" s="4" t="s">
        <v>112</v>
      </c>
      <c r="B56" s="2" t="s">
        <v>11</v>
      </c>
      <c r="C56" s="2" t="s">
        <v>10</v>
      </c>
      <c r="D56" s="2" t="s">
        <v>109</v>
      </c>
      <c r="E56" s="2" t="s">
        <v>14</v>
      </c>
      <c r="F56" s="2">
        <v>550</v>
      </c>
      <c r="G56" s="2">
        <v>1</v>
      </c>
      <c r="H56" s="3">
        <f>13.15/2</f>
        <v>6.5750000000000002</v>
      </c>
      <c r="I56" s="12" t="s">
        <v>65</v>
      </c>
      <c r="J56" s="4" t="s">
        <v>176</v>
      </c>
      <c r="K56" s="18">
        <v>500</v>
      </c>
      <c r="L56" s="12">
        <v>2</v>
      </c>
      <c r="M56" s="58">
        <f t="shared" si="0"/>
        <v>16.7</v>
      </c>
      <c r="N56" s="2">
        <f t="shared" si="1"/>
        <v>16.7</v>
      </c>
      <c r="O56" s="15">
        <f t="shared" si="2"/>
        <v>33.4</v>
      </c>
      <c r="P56" s="66"/>
      <c r="Q56" s="2"/>
      <c r="R56" s="15"/>
    </row>
    <row r="57" spans="1:18" x14ac:dyDescent="0.25">
      <c r="A57" s="4" t="s">
        <v>113</v>
      </c>
      <c r="B57" s="2" t="s">
        <v>11</v>
      </c>
      <c r="C57" s="2" t="s">
        <v>10</v>
      </c>
      <c r="D57" s="2" t="s">
        <v>109</v>
      </c>
      <c r="E57" s="2" t="s">
        <v>83</v>
      </c>
      <c r="F57" s="2">
        <v>400</v>
      </c>
      <c r="G57" s="2">
        <v>1</v>
      </c>
      <c r="H57" s="3">
        <v>0.4</v>
      </c>
      <c r="I57" s="12" t="s">
        <v>10</v>
      </c>
      <c r="J57" s="4" t="s">
        <v>176</v>
      </c>
      <c r="K57" s="18">
        <v>500</v>
      </c>
      <c r="L57" s="12">
        <v>2</v>
      </c>
      <c r="M57" s="58">
        <f t="shared" si="0"/>
        <v>16.7</v>
      </c>
      <c r="N57" s="2">
        <f t="shared" si="1"/>
        <v>16.7</v>
      </c>
      <c r="O57" s="15">
        <f t="shared" si="2"/>
        <v>33.4</v>
      </c>
      <c r="P57" s="66"/>
      <c r="Q57" s="2"/>
      <c r="R57" s="15"/>
    </row>
    <row r="58" spans="1:18" x14ac:dyDescent="0.25">
      <c r="A58" s="4" t="s">
        <v>114</v>
      </c>
      <c r="B58" s="2" t="s">
        <v>11</v>
      </c>
      <c r="C58" s="2" t="s">
        <v>10</v>
      </c>
      <c r="D58" s="2" t="s">
        <v>109</v>
      </c>
      <c r="E58" s="2" t="s">
        <v>72</v>
      </c>
      <c r="F58" s="2">
        <v>100</v>
      </c>
      <c r="G58" s="2">
        <v>1</v>
      </c>
      <c r="H58" s="3">
        <v>0.1</v>
      </c>
      <c r="I58" s="12" t="s">
        <v>10</v>
      </c>
      <c r="J58" s="4" t="s">
        <v>175</v>
      </c>
      <c r="K58" s="18" t="s">
        <v>61</v>
      </c>
      <c r="L58" s="12" t="s">
        <v>61</v>
      </c>
      <c r="M58" s="58" t="str">
        <f t="shared" si="0"/>
        <v>-</v>
      </c>
      <c r="N58" s="2"/>
      <c r="O58" s="15"/>
      <c r="P58" s="66"/>
      <c r="Q58" s="2"/>
      <c r="R58" s="15"/>
    </row>
    <row r="59" spans="1:18" x14ac:dyDescent="0.25">
      <c r="A59" s="4" t="s">
        <v>115</v>
      </c>
      <c r="B59" s="2" t="s">
        <v>11</v>
      </c>
      <c r="C59" s="2" t="s">
        <v>10</v>
      </c>
      <c r="D59" s="2" t="s">
        <v>109</v>
      </c>
      <c r="E59" s="2" t="s">
        <v>21</v>
      </c>
      <c r="F59" s="2">
        <v>600</v>
      </c>
      <c r="G59" s="2">
        <v>2</v>
      </c>
      <c r="H59" s="3">
        <f>6.3/2+0.6</f>
        <v>3.75</v>
      </c>
      <c r="I59" s="12" t="s">
        <v>65</v>
      </c>
      <c r="J59" s="4" t="s">
        <v>176</v>
      </c>
      <c r="K59" s="18">
        <v>800</v>
      </c>
      <c r="L59" s="12">
        <v>2</v>
      </c>
      <c r="M59" s="58">
        <f t="shared" si="0"/>
        <v>16.7</v>
      </c>
      <c r="N59" s="2">
        <f t="shared" si="1"/>
        <v>26.72</v>
      </c>
      <c r="O59" s="15">
        <f t="shared" si="2"/>
        <v>53.44</v>
      </c>
      <c r="P59" s="66"/>
      <c r="Q59" s="2"/>
      <c r="R59" s="15"/>
    </row>
    <row r="60" spans="1:18" x14ac:dyDescent="0.25">
      <c r="A60" s="4" t="s">
        <v>116</v>
      </c>
      <c r="B60" s="2" t="s">
        <v>11</v>
      </c>
      <c r="C60" s="2" t="s">
        <v>10</v>
      </c>
      <c r="D60" s="2" t="s">
        <v>109</v>
      </c>
      <c r="E60" s="2" t="s">
        <v>21</v>
      </c>
      <c r="F60" s="2">
        <v>600</v>
      </c>
      <c r="G60" s="2">
        <v>2</v>
      </c>
      <c r="H60" s="3">
        <f>2.55/2+0.6</f>
        <v>1.875</v>
      </c>
      <c r="I60" s="12" t="s">
        <v>65</v>
      </c>
      <c r="J60" s="4" t="s">
        <v>176</v>
      </c>
      <c r="K60" s="18">
        <v>800</v>
      </c>
      <c r="L60" s="12">
        <v>2</v>
      </c>
      <c r="M60" s="58">
        <f t="shared" si="0"/>
        <v>16.7</v>
      </c>
      <c r="N60" s="2">
        <f t="shared" si="1"/>
        <v>26.72</v>
      </c>
      <c r="O60" s="15">
        <f t="shared" si="2"/>
        <v>53.44</v>
      </c>
      <c r="P60" s="66"/>
      <c r="Q60" s="2"/>
      <c r="R60" s="15"/>
    </row>
    <row r="61" spans="1:18" x14ac:dyDescent="0.25">
      <c r="A61" s="4" t="s">
        <v>117</v>
      </c>
      <c r="B61" s="2" t="s">
        <v>38</v>
      </c>
      <c r="C61" s="2" t="s">
        <v>10</v>
      </c>
      <c r="D61" s="2" t="s">
        <v>109</v>
      </c>
      <c r="E61" s="2" t="s">
        <v>121</v>
      </c>
      <c r="F61" s="2">
        <v>600</v>
      </c>
      <c r="G61" s="2">
        <v>1</v>
      </c>
      <c r="H61" s="3">
        <f>11.61/2</f>
        <v>5.8049999999999997</v>
      </c>
      <c r="I61" s="12" t="s">
        <v>65</v>
      </c>
      <c r="J61" s="4" t="s">
        <v>176</v>
      </c>
      <c r="K61" s="18">
        <v>630</v>
      </c>
      <c r="L61" s="12">
        <v>2</v>
      </c>
      <c r="M61" s="58">
        <f t="shared" si="0"/>
        <v>16.7</v>
      </c>
      <c r="N61" s="2">
        <f t="shared" si="1"/>
        <v>21.042000000000002</v>
      </c>
      <c r="O61" s="15">
        <f t="shared" si="2"/>
        <v>42.084000000000003</v>
      </c>
      <c r="P61" s="66"/>
      <c r="Q61" s="2"/>
      <c r="R61" s="15"/>
    </row>
    <row r="62" spans="1:18" x14ac:dyDescent="0.25">
      <c r="A62" s="4" t="s">
        <v>118</v>
      </c>
      <c r="B62" s="2" t="s">
        <v>38</v>
      </c>
      <c r="C62" s="2" t="s">
        <v>10</v>
      </c>
      <c r="D62" s="2" t="s">
        <v>109</v>
      </c>
      <c r="E62" s="2" t="s">
        <v>121</v>
      </c>
      <c r="F62" s="2">
        <v>600</v>
      </c>
      <c r="G62" s="2">
        <v>1</v>
      </c>
      <c r="H62" s="3">
        <f>7.5/2</f>
        <v>3.75</v>
      </c>
      <c r="I62" s="12" t="s">
        <v>65</v>
      </c>
      <c r="J62" s="4" t="s">
        <v>176</v>
      </c>
      <c r="K62" s="18">
        <v>630</v>
      </c>
      <c r="L62" s="12">
        <v>2</v>
      </c>
      <c r="M62" s="58">
        <f t="shared" si="0"/>
        <v>16.7</v>
      </c>
      <c r="N62" s="2">
        <f t="shared" si="1"/>
        <v>21.042000000000002</v>
      </c>
      <c r="O62" s="15">
        <f t="shared" si="2"/>
        <v>42.084000000000003</v>
      </c>
      <c r="P62" s="66"/>
      <c r="Q62" s="2"/>
      <c r="R62" s="15"/>
    </row>
    <row r="63" spans="1:18" x14ac:dyDescent="0.25">
      <c r="A63" s="4" t="s">
        <v>119</v>
      </c>
      <c r="B63" s="2" t="s">
        <v>38</v>
      </c>
      <c r="C63" s="2" t="s">
        <v>10</v>
      </c>
      <c r="D63" s="2" t="s">
        <v>109</v>
      </c>
      <c r="E63" s="2" t="s">
        <v>14</v>
      </c>
      <c r="F63" s="2">
        <v>600</v>
      </c>
      <c r="G63" s="2">
        <v>2</v>
      </c>
      <c r="H63" s="3">
        <f>9.6/2</f>
        <v>4.8</v>
      </c>
      <c r="I63" s="12" t="s">
        <v>65</v>
      </c>
      <c r="J63" s="4" t="s">
        <v>176</v>
      </c>
      <c r="K63" s="18">
        <v>500</v>
      </c>
      <c r="L63" s="12">
        <v>2</v>
      </c>
      <c r="M63" s="58">
        <f t="shared" si="0"/>
        <v>16.7</v>
      </c>
      <c r="N63" s="2">
        <f t="shared" si="1"/>
        <v>16.7</v>
      </c>
      <c r="O63" s="15">
        <f t="shared" si="2"/>
        <v>33.4</v>
      </c>
      <c r="P63" s="66"/>
      <c r="Q63" s="2"/>
      <c r="R63" s="15"/>
    </row>
    <row r="64" spans="1:18" x14ac:dyDescent="0.25">
      <c r="A64" s="4" t="s">
        <v>120</v>
      </c>
      <c r="B64" s="2" t="s">
        <v>38</v>
      </c>
      <c r="C64" s="2" t="s">
        <v>10</v>
      </c>
      <c r="D64" s="2" t="s">
        <v>109</v>
      </c>
      <c r="E64" s="2" t="s">
        <v>41</v>
      </c>
      <c r="F64" s="2">
        <v>600</v>
      </c>
      <c r="G64" s="2">
        <v>2</v>
      </c>
      <c r="H64" s="3">
        <f>11.7/2</f>
        <v>5.85</v>
      </c>
      <c r="I64" s="12" t="s">
        <v>65</v>
      </c>
      <c r="J64" s="4" t="s">
        <v>176</v>
      </c>
      <c r="K64" s="18">
        <v>580</v>
      </c>
      <c r="L64" s="12">
        <v>2</v>
      </c>
      <c r="M64" s="58">
        <f t="shared" si="0"/>
        <v>16.7</v>
      </c>
      <c r="N64" s="2">
        <f t="shared" si="1"/>
        <v>19.372</v>
      </c>
      <c r="O64" s="15">
        <f t="shared" si="2"/>
        <v>38.744</v>
      </c>
      <c r="P64" s="66"/>
      <c r="Q64" s="2"/>
      <c r="R64" s="15"/>
    </row>
    <row r="65" spans="1:18" x14ac:dyDescent="0.25">
      <c r="A65" s="4" t="s">
        <v>122</v>
      </c>
      <c r="B65" s="2" t="s">
        <v>38</v>
      </c>
      <c r="C65" s="2" t="s">
        <v>10</v>
      </c>
      <c r="D65" s="2" t="s">
        <v>109</v>
      </c>
      <c r="E65" s="2" t="s">
        <v>123</v>
      </c>
      <c r="F65" s="2">
        <v>660</v>
      </c>
      <c r="G65" s="2">
        <v>2</v>
      </c>
      <c r="H65" s="3">
        <f>9.6/2</f>
        <v>4.8</v>
      </c>
      <c r="I65" s="12" t="s">
        <v>65</v>
      </c>
      <c r="J65" s="4" t="s">
        <v>176</v>
      </c>
      <c r="K65" s="18">
        <v>750</v>
      </c>
      <c r="L65" s="12">
        <v>2</v>
      </c>
      <c r="M65" s="58">
        <f t="shared" si="0"/>
        <v>16.7</v>
      </c>
      <c r="N65" s="2">
        <f t="shared" si="1"/>
        <v>25.05</v>
      </c>
      <c r="O65" s="15">
        <f t="shared" si="2"/>
        <v>50.1</v>
      </c>
      <c r="P65" s="66"/>
      <c r="Q65" s="2"/>
      <c r="R65" s="15"/>
    </row>
    <row r="66" spans="1:18" x14ac:dyDescent="0.25">
      <c r="A66" s="4" t="s">
        <v>124</v>
      </c>
      <c r="B66" s="2" t="s">
        <v>38</v>
      </c>
      <c r="C66" s="2" t="s">
        <v>10</v>
      </c>
      <c r="D66" s="2" t="s">
        <v>109</v>
      </c>
      <c r="E66" s="2" t="s">
        <v>85</v>
      </c>
      <c r="F66" s="2">
        <v>80</v>
      </c>
      <c r="G66" s="2">
        <v>1</v>
      </c>
      <c r="H66" s="3">
        <v>0.08</v>
      </c>
      <c r="I66" s="12" t="s">
        <v>10</v>
      </c>
      <c r="J66" s="4" t="s">
        <v>175</v>
      </c>
      <c r="K66" s="18" t="s">
        <v>61</v>
      </c>
      <c r="L66" s="12" t="s">
        <v>61</v>
      </c>
      <c r="M66" s="58" t="str">
        <f t="shared" si="0"/>
        <v>-</v>
      </c>
      <c r="N66" s="2"/>
      <c r="O66" s="15"/>
      <c r="P66" s="66"/>
      <c r="Q66" s="2"/>
      <c r="R66" s="15"/>
    </row>
    <row r="67" spans="1:18" x14ac:dyDescent="0.25">
      <c r="A67" s="4" t="s">
        <v>125</v>
      </c>
      <c r="B67" s="2" t="s">
        <v>38</v>
      </c>
      <c r="C67" s="2" t="s">
        <v>10</v>
      </c>
      <c r="D67" s="2" t="s">
        <v>109</v>
      </c>
      <c r="E67" s="2" t="s">
        <v>85</v>
      </c>
      <c r="F67" s="2">
        <v>300</v>
      </c>
      <c r="G67" s="2">
        <v>1</v>
      </c>
      <c r="H67" s="3">
        <v>0.3</v>
      </c>
      <c r="I67" s="12" t="s">
        <v>10</v>
      </c>
      <c r="J67" s="4" t="s">
        <v>176</v>
      </c>
      <c r="K67" s="18">
        <v>550</v>
      </c>
      <c r="L67" s="12">
        <v>2</v>
      </c>
      <c r="M67" s="58">
        <f t="shared" si="0"/>
        <v>16.7</v>
      </c>
      <c r="N67" s="2">
        <f t="shared" si="1"/>
        <v>18.37</v>
      </c>
      <c r="O67" s="15">
        <f t="shared" si="2"/>
        <v>36.74</v>
      </c>
      <c r="P67" s="66"/>
      <c r="Q67" s="2"/>
      <c r="R67" s="15"/>
    </row>
    <row r="68" spans="1:18" x14ac:dyDescent="0.25">
      <c r="A68" s="4" t="s">
        <v>127</v>
      </c>
      <c r="B68" s="2" t="s">
        <v>38</v>
      </c>
      <c r="C68" s="2" t="s">
        <v>10</v>
      </c>
      <c r="D68" s="2" t="s">
        <v>109</v>
      </c>
      <c r="E68" s="2" t="s">
        <v>123</v>
      </c>
      <c r="F68" s="2">
        <v>300</v>
      </c>
      <c r="G68" s="2">
        <v>1</v>
      </c>
      <c r="H68" s="3">
        <v>0.3</v>
      </c>
      <c r="I68" s="12" t="s">
        <v>10</v>
      </c>
      <c r="J68" s="4" t="s">
        <v>176</v>
      </c>
      <c r="K68" s="18">
        <v>750</v>
      </c>
      <c r="L68" s="12">
        <v>2</v>
      </c>
      <c r="M68" s="58">
        <f t="shared" ref="M68:M101" si="5">IF(J68="HEA100",16.7,IF(J68="HEA120",19.9,IF(J68="HEA140",24.7,IF(J68="msh 80/4",11.75,"-"))))</f>
        <v>16.7</v>
      </c>
      <c r="N68" s="2">
        <f t="shared" ref="N68:N101" si="6">K68*M68*2/1000</f>
        <v>25.05</v>
      </c>
      <c r="O68" s="15">
        <f t="shared" ref="O68:O101" si="7">N68*L68</f>
        <v>50.1</v>
      </c>
      <c r="P68" s="66"/>
      <c r="Q68" s="2"/>
      <c r="R68" s="15"/>
    </row>
    <row r="69" spans="1:18" x14ac:dyDescent="0.25">
      <c r="A69" s="4" t="s">
        <v>128</v>
      </c>
      <c r="B69" s="2" t="s">
        <v>38</v>
      </c>
      <c r="C69" s="2" t="s">
        <v>10</v>
      </c>
      <c r="D69" s="2" t="s">
        <v>109</v>
      </c>
      <c r="E69" s="2" t="s">
        <v>126</v>
      </c>
      <c r="F69" s="2">
        <v>300</v>
      </c>
      <c r="G69" s="2">
        <v>1</v>
      </c>
      <c r="H69" s="3">
        <v>0.3</v>
      </c>
      <c r="I69" s="12" t="s">
        <v>10</v>
      </c>
      <c r="J69" s="4" t="s">
        <v>176</v>
      </c>
      <c r="K69" s="18">
        <v>800</v>
      </c>
      <c r="L69" s="12">
        <v>2</v>
      </c>
      <c r="M69" s="58">
        <f t="shared" si="5"/>
        <v>16.7</v>
      </c>
      <c r="N69" s="2">
        <f t="shared" si="6"/>
        <v>26.72</v>
      </c>
      <c r="O69" s="15">
        <f t="shared" si="7"/>
        <v>53.44</v>
      </c>
      <c r="P69" s="66"/>
      <c r="Q69" s="2"/>
      <c r="R69" s="15"/>
    </row>
    <row r="70" spans="1:18" x14ac:dyDescent="0.25">
      <c r="A70" s="4" t="s">
        <v>129</v>
      </c>
      <c r="B70" s="2" t="s">
        <v>38</v>
      </c>
      <c r="C70" s="2" t="s">
        <v>10</v>
      </c>
      <c r="D70" s="2" t="s">
        <v>109</v>
      </c>
      <c r="E70" s="2" t="s">
        <v>97</v>
      </c>
      <c r="F70" s="2">
        <v>80</v>
      </c>
      <c r="G70" s="2">
        <v>1</v>
      </c>
      <c r="H70" s="3">
        <v>0.08</v>
      </c>
      <c r="I70" s="12" t="s">
        <v>10</v>
      </c>
      <c r="J70" s="4" t="s">
        <v>175</v>
      </c>
      <c r="K70" s="18" t="s">
        <v>61</v>
      </c>
      <c r="L70" s="12" t="s">
        <v>61</v>
      </c>
      <c r="M70" s="58" t="str">
        <f t="shared" si="5"/>
        <v>-</v>
      </c>
      <c r="N70" s="2"/>
      <c r="O70" s="15"/>
      <c r="P70" s="66"/>
      <c r="Q70" s="2"/>
      <c r="R70" s="15"/>
    </row>
    <row r="71" spans="1:18" x14ac:dyDescent="0.25">
      <c r="A71" s="4" t="s">
        <v>130</v>
      </c>
      <c r="B71" s="2" t="s">
        <v>38</v>
      </c>
      <c r="C71" s="2" t="s">
        <v>59</v>
      </c>
      <c r="D71" s="2" t="s">
        <v>109</v>
      </c>
      <c r="E71" s="2" t="s">
        <v>133</v>
      </c>
      <c r="F71" s="2" t="s">
        <v>61</v>
      </c>
      <c r="G71" s="2">
        <v>1</v>
      </c>
      <c r="H71" s="3" t="s">
        <v>61</v>
      </c>
      <c r="I71" s="12" t="s">
        <v>101</v>
      </c>
      <c r="J71" s="4" t="s">
        <v>180</v>
      </c>
      <c r="K71" s="18">
        <v>2000</v>
      </c>
      <c r="L71" s="12">
        <v>1</v>
      </c>
      <c r="M71" s="58" t="str">
        <f t="shared" si="5"/>
        <v>-</v>
      </c>
      <c r="N71" s="2"/>
      <c r="O71" s="15"/>
      <c r="P71" s="66">
        <f t="shared" ref="P68:P101" si="8">0.12*0.16</f>
        <v>1.9199999999999998E-2</v>
      </c>
      <c r="Q71" s="2">
        <f>K71*P71/1000</f>
        <v>3.8399999999999997E-2</v>
      </c>
      <c r="R71" s="15">
        <f t="shared" ref="R68:R101" si="9">Q71*L71</f>
        <v>3.8399999999999997E-2</v>
      </c>
    </row>
    <row r="72" spans="1:18" x14ac:dyDescent="0.25">
      <c r="A72" s="4" t="s">
        <v>131</v>
      </c>
      <c r="B72" s="2" t="s">
        <v>38</v>
      </c>
      <c r="C72" s="2" t="s">
        <v>10</v>
      </c>
      <c r="D72" s="2" t="s">
        <v>109</v>
      </c>
      <c r="E72" s="2" t="s">
        <v>134</v>
      </c>
      <c r="F72" s="2">
        <v>600</v>
      </c>
      <c r="G72" s="2">
        <v>2</v>
      </c>
      <c r="H72" s="3">
        <f>6.3/2+0.6</f>
        <v>3.75</v>
      </c>
      <c r="I72" s="12" t="s">
        <v>65</v>
      </c>
      <c r="J72" s="4" t="s">
        <v>176</v>
      </c>
      <c r="K72" s="18">
        <v>800</v>
      </c>
      <c r="L72" s="12">
        <v>2</v>
      </c>
      <c r="M72" s="58">
        <f t="shared" si="5"/>
        <v>16.7</v>
      </c>
      <c r="N72" s="2">
        <f t="shared" si="6"/>
        <v>26.72</v>
      </c>
      <c r="O72" s="15">
        <f t="shared" si="7"/>
        <v>53.44</v>
      </c>
      <c r="P72" s="66"/>
      <c r="Q72" s="2"/>
      <c r="R72" s="15"/>
    </row>
    <row r="73" spans="1:18" x14ac:dyDescent="0.25">
      <c r="A73" s="4" t="s">
        <v>132</v>
      </c>
      <c r="B73" s="2" t="s">
        <v>38</v>
      </c>
      <c r="C73" s="2" t="s">
        <v>10</v>
      </c>
      <c r="D73" s="2" t="s">
        <v>109</v>
      </c>
      <c r="E73" s="2" t="s">
        <v>135</v>
      </c>
      <c r="F73" s="2">
        <v>600</v>
      </c>
      <c r="G73" s="2">
        <v>1</v>
      </c>
      <c r="H73" s="3">
        <f>6.8/2+0.6</f>
        <v>4</v>
      </c>
      <c r="I73" s="12" t="s">
        <v>65</v>
      </c>
      <c r="J73" s="4" t="s">
        <v>176</v>
      </c>
      <c r="K73" s="18">
        <v>1040</v>
      </c>
      <c r="L73" s="12">
        <v>2</v>
      </c>
      <c r="M73" s="58">
        <f t="shared" si="5"/>
        <v>16.7</v>
      </c>
      <c r="N73" s="2">
        <f t="shared" si="6"/>
        <v>34.735999999999997</v>
      </c>
      <c r="O73" s="15">
        <f t="shared" si="7"/>
        <v>69.471999999999994</v>
      </c>
      <c r="P73" s="66"/>
      <c r="Q73" s="2"/>
      <c r="R73" s="15"/>
    </row>
    <row r="74" spans="1:18" x14ac:dyDescent="0.25">
      <c r="A74" s="4" t="s">
        <v>163</v>
      </c>
      <c r="B74" s="2" t="s">
        <v>38</v>
      </c>
      <c r="C74" s="2" t="s">
        <v>10</v>
      </c>
      <c r="D74" s="2" t="s">
        <v>149</v>
      </c>
      <c r="E74" s="2" t="s">
        <v>135</v>
      </c>
      <c r="F74" s="2">
        <v>600</v>
      </c>
      <c r="G74" s="2">
        <v>1</v>
      </c>
      <c r="H74" s="3">
        <f>6.8/2+0.6</f>
        <v>4</v>
      </c>
      <c r="I74" s="12" t="s">
        <v>65</v>
      </c>
      <c r="J74" s="4" t="s">
        <v>176</v>
      </c>
      <c r="K74" s="18">
        <v>1040</v>
      </c>
      <c r="L74" s="12">
        <v>2</v>
      </c>
      <c r="M74" s="58">
        <f t="shared" si="5"/>
        <v>16.7</v>
      </c>
      <c r="N74" s="2">
        <f t="shared" si="6"/>
        <v>34.735999999999997</v>
      </c>
      <c r="O74" s="15">
        <f t="shared" si="7"/>
        <v>69.471999999999994</v>
      </c>
      <c r="P74" s="66"/>
      <c r="Q74" s="2"/>
      <c r="R74" s="15"/>
    </row>
    <row r="75" spans="1:18" x14ac:dyDescent="0.25">
      <c r="A75" s="4" t="s">
        <v>136</v>
      </c>
      <c r="B75" s="2" t="s">
        <v>11</v>
      </c>
      <c r="C75" s="2" t="s">
        <v>10</v>
      </c>
      <c r="D75" s="2" t="s">
        <v>149</v>
      </c>
      <c r="E75" s="2" t="s">
        <v>17</v>
      </c>
      <c r="F75" s="2">
        <v>375</v>
      </c>
      <c r="G75" s="2">
        <v>3</v>
      </c>
      <c r="H75" s="2">
        <f>6.2/2+0.375</f>
        <v>3.4750000000000001</v>
      </c>
      <c r="I75" s="12" t="s">
        <v>65</v>
      </c>
      <c r="J75" s="4" t="s">
        <v>176</v>
      </c>
      <c r="K75" s="18">
        <v>450</v>
      </c>
      <c r="L75" s="12">
        <v>2</v>
      </c>
      <c r="M75" s="58">
        <f t="shared" si="5"/>
        <v>16.7</v>
      </c>
      <c r="N75" s="2">
        <f t="shared" si="6"/>
        <v>15.03</v>
      </c>
      <c r="O75" s="15">
        <f t="shared" si="7"/>
        <v>30.06</v>
      </c>
      <c r="P75" s="66"/>
      <c r="Q75" s="2"/>
      <c r="R75" s="15"/>
    </row>
    <row r="76" spans="1:18" x14ac:dyDescent="0.25">
      <c r="A76" s="4" t="s">
        <v>137</v>
      </c>
      <c r="B76" s="2" t="s">
        <v>11</v>
      </c>
      <c r="C76" s="2" t="s">
        <v>10</v>
      </c>
      <c r="D76" s="2" t="s">
        <v>149</v>
      </c>
      <c r="E76" s="2" t="s">
        <v>68</v>
      </c>
      <c r="F76" s="2">
        <v>550</v>
      </c>
      <c r="G76" s="2">
        <v>1</v>
      </c>
      <c r="H76" s="3">
        <f>13.15/2</f>
        <v>6.5750000000000002</v>
      </c>
      <c r="I76" s="12" t="s">
        <v>65</v>
      </c>
      <c r="J76" s="4" t="s">
        <v>176</v>
      </c>
      <c r="K76" s="18">
        <v>640</v>
      </c>
      <c r="L76" s="12">
        <v>2</v>
      </c>
      <c r="M76" s="58">
        <f t="shared" si="5"/>
        <v>16.7</v>
      </c>
      <c r="N76" s="2">
        <f t="shared" si="6"/>
        <v>21.376000000000001</v>
      </c>
      <c r="O76" s="15">
        <f t="shared" si="7"/>
        <v>42.752000000000002</v>
      </c>
      <c r="P76" s="66"/>
      <c r="Q76" s="2"/>
      <c r="R76" s="15"/>
    </row>
    <row r="77" spans="1:18" x14ac:dyDescent="0.25">
      <c r="A77" s="4" t="s">
        <v>138</v>
      </c>
      <c r="B77" s="2" t="s">
        <v>11</v>
      </c>
      <c r="C77" s="2" t="s">
        <v>10</v>
      </c>
      <c r="D77" s="2" t="s">
        <v>149</v>
      </c>
      <c r="E77" s="2" t="s">
        <v>70</v>
      </c>
      <c r="F77" s="2">
        <v>550</v>
      </c>
      <c r="G77" s="2">
        <v>1</v>
      </c>
      <c r="H77" s="3">
        <f>13.15/2</f>
        <v>6.5750000000000002</v>
      </c>
      <c r="I77" s="12" t="s">
        <v>65</v>
      </c>
      <c r="J77" s="4" t="s">
        <v>176</v>
      </c>
      <c r="K77" s="18">
        <v>550</v>
      </c>
      <c r="L77" s="12">
        <v>2</v>
      </c>
      <c r="M77" s="58">
        <f t="shared" si="5"/>
        <v>16.7</v>
      </c>
      <c r="N77" s="2">
        <f t="shared" si="6"/>
        <v>18.37</v>
      </c>
      <c r="O77" s="15">
        <f t="shared" si="7"/>
        <v>36.74</v>
      </c>
      <c r="P77" s="66"/>
      <c r="Q77" s="2"/>
      <c r="R77" s="15"/>
    </row>
    <row r="78" spans="1:18" x14ac:dyDescent="0.25">
      <c r="A78" s="4" t="s">
        <v>139</v>
      </c>
      <c r="B78" s="2" t="s">
        <v>11</v>
      </c>
      <c r="C78" s="2" t="s">
        <v>10</v>
      </c>
      <c r="D78" s="2" t="s">
        <v>149</v>
      </c>
      <c r="E78" s="2" t="s">
        <v>14</v>
      </c>
      <c r="F78" s="2">
        <v>550</v>
      </c>
      <c r="G78" s="2">
        <v>1</v>
      </c>
      <c r="H78" s="3">
        <f>13.15/2</f>
        <v>6.5750000000000002</v>
      </c>
      <c r="I78" s="12" t="s">
        <v>65</v>
      </c>
      <c r="J78" s="4" t="s">
        <v>176</v>
      </c>
      <c r="K78" s="18">
        <v>500</v>
      </c>
      <c r="L78" s="12">
        <v>2</v>
      </c>
      <c r="M78" s="58">
        <f t="shared" si="5"/>
        <v>16.7</v>
      </c>
      <c r="N78" s="2">
        <f t="shared" si="6"/>
        <v>16.7</v>
      </c>
      <c r="O78" s="15">
        <f t="shared" si="7"/>
        <v>33.4</v>
      </c>
      <c r="P78" s="66"/>
      <c r="Q78" s="2"/>
      <c r="R78" s="15"/>
    </row>
    <row r="79" spans="1:18" x14ac:dyDescent="0.25">
      <c r="A79" s="4" t="s">
        <v>140</v>
      </c>
      <c r="B79" s="2" t="s">
        <v>11</v>
      </c>
      <c r="C79" s="2" t="s">
        <v>10</v>
      </c>
      <c r="D79" s="2" t="s">
        <v>149</v>
      </c>
      <c r="E79" s="2" t="s">
        <v>83</v>
      </c>
      <c r="F79" s="2">
        <v>400</v>
      </c>
      <c r="G79" s="2">
        <v>1</v>
      </c>
      <c r="H79" s="3">
        <v>0.4</v>
      </c>
      <c r="I79" s="12" t="s">
        <v>10</v>
      </c>
      <c r="J79" s="4" t="s">
        <v>176</v>
      </c>
      <c r="K79" s="18">
        <v>500</v>
      </c>
      <c r="L79" s="12">
        <v>2</v>
      </c>
      <c r="M79" s="58">
        <f t="shared" si="5"/>
        <v>16.7</v>
      </c>
      <c r="N79" s="2">
        <f t="shared" si="6"/>
        <v>16.7</v>
      </c>
      <c r="O79" s="15">
        <f t="shared" si="7"/>
        <v>33.4</v>
      </c>
      <c r="P79" s="66"/>
      <c r="Q79" s="2"/>
      <c r="R79" s="15"/>
    </row>
    <row r="80" spans="1:18" x14ac:dyDescent="0.25">
      <c r="A80" s="4" t="s">
        <v>141</v>
      </c>
      <c r="B80" s="2" t="s">
        <v>11</v>
      </c>
      <c r="C80" s="2" t="s">
        <v>10</v>
      </c>
      <c r="D80" s="2" t="s">
        <v>149</v>
      </c>
      <c r="E80" s="2" t="s">
        <v>72</v>
      </c>
      <c r="F80" s="2">
        <v>100</v>
      </c>
      <c r="G80" s="2">
        <v>1</v>
      </c>
      <c r="H80" s="3">
        <v>0.1</v>
      </c>
      <c r="I80" s="12" t="s">
        <v>10</v>
      </c>
      <c r="J80" s="4" t="s">
        <v>175</v>
      </c>
      <c r="K80" s="18" t="s">
        <v>61</v>
      </c>
      <c r="L80" s="12" t="s">
        <v>61</v>
      </c>
      <c r="M80" s="58" t="str">
        <f t="shared" si="5"/>
        <v>-</v>
      </c>
      <c r="N80" s="2"/>
      <c r="O80" s="15"/>
      <c r="P80" s="66"/>
      <c r="Q80" s="2"/>
      <c r="R80" s="15"/>
    </row>
    <row r="81" spans="1:18" x14ac:dyDescent="0.25">
      <c r="A81" s="4" t="s">
        <v>142</v>
      </c>
      <c r="B81" s="2" t="s">
        <v>11</v>
      </c>
      <c r="C81" s="2" t="s">
        <v>10</v>
      </c>
      <c r="D81" s="2" t="s">
        <v>149</v>
      </c>
      <c r="E81" s="2" t="s">
        <v>21</v>
      </c>
      <c r="F81" s="2">
        <v>600</v>
      </c>
      <c r="G81" s="2">
        <v>2</v>
      </c>
      <c r="H81" s="3">
        <f>3.65/2+0.6</f>
        <v>2.4249999999999998</v>
      </c>
      <c r="I81" s="12" t="s">
        <v>65</v>
      </c>
      <c r="J81" s="4" t="s">
        <v>176</v>
      </c>
      <c r="K81" s="18">
        <v>800</v>
      </c>
      <c r="L81" s="12">
        <v>2</v>
      </c>
      <c r="M81" s="58">
        <f t="shared" si="5"/>
        <v>16.7</v>
      </c>
      <c r="N81" s="2">
        <f t="shared" si="6"/>
        <v>26.72</v>
      </c>
      <c r="O81" s="15">
        <f t="shared" si="7"/>
        <v>53.44</v>
      </c>
      <c r="P81" s="66"/>
      <c r="Q81" s="2"/>
      <c r="R81" s="15"/>
    </row>
    <row r="82" spans="1:18" x14ac:dyDescent="0.25">
      <c r="A82" s="4" t="s">
        <v>143</v>
      </c>
      <c r="B82" s="2" t="s">
        <v>11</v>
      </c>
      <c r="C82" s="2" t="s">
        <v>10</v>
      </c>
      <c r="D82" s="2" t="s">
        <v>149</v>
      </c>
      <c r="E82" s="2" t="s">
        <v>21</v>
      </c>
      <c r="F82" s="2">
        <v>600</v>
      </c>
      <c r="G82" s="2">
        <v>2</v>
      </c>
      <c r="H82" s="3">
        <f>3.4/2+0.6</f>
        <v>2.2999999999999998</v>
      </c>
      <c r="I82" s="12" t="s">
        <v>65</v>
      </c>
      <c r="J82" s="4" t="s">
        <v>176</v>
      </c>
      <c r="K82" s="18">
        <v>800</v>
      </c>
      <c r="L82" s="12">
        <v>2</v>
      </c>
      <c r="M82" s="58">
        <f t="shared" si="5"/>
        <v>16.7</v>
      </c>
      <c r="N82" s="2">
        <f t="shared" si="6"/>
        <v>26.72</v>
      </c>
      <c r="O82" s="15">
        <f t="shared" si="7"/>
        <v>53.44</v>
      </c>
      <c r="P82" s="66"/>
      <c r="Q82" s="2"/>
      <c r="R82" s="15"/>
    </row>
    <row r="83" spans="1:18" x14ac:dyDescent="0.25">
      <c r="A83" s="4" t="s">
        <v>144</v>
      </c>
      <c r="B83" s="2" t="s">
        <v>38</v>
      </c>
      <c r="C83" s="2" t="s">
        <v>10</v>
      </c>
      <c r="D83" s="2" t="s">
        <v>149</v>
      </c>
      <c r="E83" s="2" t="s">
        <v>121</v>
      </c>
      <c r="F83" s="2">
        <v>600</v>
      </c>
      <c r="G83" s="2">
        <v>1</v>
      </c>
      <c r="H83" s="3">
        <f>11.755/2</f>
        <v>5.8775000000000004</v>
      </c>
      <c r="I83" s="12" t="s">
        <v>65</v>
      </c>
      <c r="J83" s="4" t="s">
        <v>176</v>
      </c>
      <c r="K83" s="18">
        <v>630</v>
      </c>
      <c r="L83" s="12">
        <v>2</v>
      </c>
      <c r="M83" s="58">
        <f t="shared" si="5"/>
        <v>16.7</v>
      </c>
      <c r="N83" s="2">
        <f t="shared" si="6"/>
        <v>21.042000000000002</v>
      </c>
      <c r="O83" s="15">
        <f t="shared" si="7"/>
        <v>42.084000000000003</v>
      </c>
      <c r="P83" s="66"/>
      <c r="Q83" s="2"/>
      <c r="R83" s="15"/>
    </row>
    <row r="84" spans="1:18" x14ac:dyDescent="0.25">
      <c r="A84" s="4" t="s">
        <v>145</v>
      </c>
      <c r="B84" s="2" t="s">
        <v>38</v>
      </c>
      <c r="C84" s="2" t="s">
        <v>10</v>
      </c>
      <c r="D84" s="2" t="s">
        <v>149</v>
      </c>
      <c r="E84" s="2" t="s">
        <v>121</v>
      </c>
      <c r="F84" s="2">
        <v>450</v>
      </c>
      <c r="G84" s="2">
        <v>1</v>
      </c>
      <c r="H84" s="3">
        <f>7.55/2</f>
        <v>3.7749999999999999</v>
      </c>
      <c r="I84" s="12" t="s">
        <v>65</v>
      </c>
      <c r="J84" s="4" t="s">
        <v>176</v>
      </c>
      <c r="K84" s="18">
        <v>630</v>
      </c>
      <c r="L84" s="12">
        <v>2</v>
      </c>
      <c r="M84" s="58">
        <f t="shared" si="5"/>
        <v>16.7</v>
      </c>
      <c r="N84" s="2">
        <f t="shared" si="6"/>
        <v>21.042000000000002</v>
      </c>
      <c r="O84" s="15">
        <f t="shared" si="7"/>
        <v>42.084000000000003</v>
      </c>
      <c r="P84" s="66"/>
      <c r="Q84" s="2"/>
      <c r="R84" s="15"/>
    </row>
    <row r="85" spans="1:18" x14ac:dyDescent="0.25">
      <c r="A85" s="4" t="s">
        <v>146</v>
      </c>
      <c r="B85" s="2" t="s">
        <v>38</v>
      </c>
      <c r="C85" s="2" t="s">
        <v>10</v>
      </c>
      <c r="D85" s="2" t="s">
        <v>149</v>
      </c>
      <c r="E85" s="2" t="s">
        <v>14</v>
      </c>
      <c r="F85" s="2">
        <v>600</v>
      </c>
      <c r="G85" s="2">
        <v>2</v>
      </c>
      <c r="H85" s="3">
        <f>9.75/2</f>
        <v>4.875</v>
      </c>
      <c r="I85" s="12" t="s">
        <v>65</v>
      </c>
      <c r="J85" s="4" t="s">
        <v>176</v>
      </c>
      <c r="K85" s="18">
        <v>500</v>
      </c>
      <c r="L85" s="12">
        <v>2</v>
      </c>
      <c r="M85" s="58">
        <f t="shared" si="5"/>
        <v>16.7</v>
      </c>
      <c r="N85" s="2">
        <f t="shared" si="6"/>
        <v>16.7</v>
      </c>
      <c r="O85" s="15">
        <f t="shared" si="7"/>
        <v>33.4</v>
      </c>
      <c r="P85" s="66"/>
      <c r="Q85" s="2"/>
      <c r="R85" s="15"/>
    </row>
    <row r="86" spans="1:18" x14ac:dyDescent="0.25">
      <c r="A86" s="4" t="s">
        <v>147</v>
      </c>
      <c r="B86" s="2" t="s">
        <v>38</v>
      </c>
      <c r="C86" s="2" t="s">
        <v>10</v>
      </c>
      <c r="D86" s="2" t="s">
        <v>149</v>
      </c>
      <c r="E86" s="2" t="s">
        <v>41</v>
      </c>
      <c r="F86" s="2">
        <v>450</v>
      </c>
      <c r="G86" s="2">
        <v>2</v>
      </c>
      <c r="H86" s="3">
        <f>11.7/2</f>
        <v>5.85</v>
      </c>
      <c r="I86" s="12" t="s">
        <v>65</v>
      </c>
      <c r="J86" s="4" t="s">
        <v>176</v>
      </c>
      <c r="K86" s="18">
        <v>580</v>
      </c>
      <c r="L86" s="12">
        <v>2</v>
      </c>
      <c r="M86" s="58">
        <f t="shared" si="5"/>
        <v>16.7</v>
      </c>
      <c r="N86" s="2">
        <f t="shared" si="6"/>
        <v>19.372</v>
      </c>
      <c r="O86" s="15">
        <f t="shared" si="7"/>
        <v>38.744</v>
      </c>
      <c r="P86" s="66"/>
      <c r="Q86" s="2"/>
      <c r="R86" s="15"/>
    </row>
    <row r="87" spans="1:18" x14ac:dyDescent="0.25">
      <c r="A87" s="4" t="s">
        <v>148</v>
      </c>
      <c r="B87" s="2" t="s">
        <v>38</v>
      </c>
      <c r="C87" s="2" t="s">
        <v>10</v>
      </c>
      <c r="D87" s="2" t="s">
        <v>149</v>
      </c>
      <c r="E87" s="2" t="s">
        <v>83</v>
      </c>
      <c r="F87" s="2">
        <v>80</v>
      </c>
      <c r="G87" s="2">
        <v>1</v>
      </c>
      <c r="H87" s="3">
        <v>0.08</v>
      </c>
      <c r="I87" s="12" t="s">
        <v>10</v>
      </c>
      <c r="J87" s="4" t="s">
        <v>175</v>
      </c>
      <c r="K87" s="18" t="s">
        <v>61</v>
      </c>
      <c r="L87" s="12" t="s">
        <v>61</v>
      </c>
      <c r="M87" s="58" t="str">
        <f t="shared" si="5"/>
        <v>-</v>
      </c>
      <c r="N87" s="2"/>
      <c r="O87" s="15"/>
      <c r="P87" s="66"/>
      <c r="Q87" s="2"/>
      <c r="R87" s="15"/>
    </row>
    <row r="88" spans="1:18" x14ac:dyDescent="0.25">
      <c r="A88" s="4" t="s">
        <v>150</v>
      </c>
      <c r="B88" s="2" t="s">
        <v>38</v>
      </c>
      <c r="C88" s="2" t="s">
        <v>10</v>
      </c>
      <c r="D88" s="2" t="s">
        <v>149</v>
      </c>
      <c r="E88" s="2" t="s">
        <v>156</v>
      </c>
      <c r="F88" s="2">
        <v>80</v>
      </c>
      <c r="G88" s="2">
        <v>1</v>
      </c>
      <c r="H88" s="3">
        <v>0.08</v>
      </c>
      <c r="I88" s="12" t="s">
        <v>10</v>
      </c>
      <c r="J88" s="4" t="s">
        <v>175</v>
      </c>
      <c r="K88" s="18" t="s">
        <v>61</v>
      </c>
      <c r="L88" s="12" t="s">
        <v>61</v>
      </c>
      <c r="M88" s="58" t="str">
        <f t="shared" si="5"/>
        <v>-</v>
      </c>
      <c r="N88" s="2"/>
      <c r="O88" s="15"/>
      <c r="P88" s="66"/>
      <c r="Q88" s="2"/>
      <c r="R88" s="15"/>
    </row>
    <row r="89" spans="1:18" x14ac:dyDescent="0.25">
      <c r="A89" s="4" t="s">
        <v>151</v>
      </c>
      <c r="B89" s="2" t="s">
        <v>38</v>
      </c>
      <c r="C89" s="2" t="s">
        <v>10</v>
      </c>
      <c r="D89" s="2" t="s">
        <v>149</v>
      </c>
      <c r="E89" s="2" t="s">
        <v>123</v>
      </c>
      <c r="F89" s="2">
        <v>600</v>
      </c>
      <c r="G89" s="2">
        <v>1</v>
      </c>
      <c r="H89" s="3">
        <f>9.75/2</f>
        <v>4.875</v>
      </c>
      <c r="I89" s="12" t="s">
        <v>65</v>
      </c>
      <c r="J89" s="4" t="s">
        <v>176</v>
      </c>
      <c r="K89" s="18">
        <v>750</v>
      </c>
      <c r="L89" s="12">
        <v>2</v>
      </c>
      <c r="M89" s="58">
        <f t="shared" si="5"/>
        <v>16.7</v>
      </c>
      <c r="N89" s="2">
        <f t="shared" si="6"/>
        <v>25.05</v>
      </c>
      <c r="O89" s="15">
        <f t="shared" si="7"/>
        <v>50.1</v>
      </c>
      <c r="P89" s="66"/>
      <c r="Q89" s="2"/>
      <c r="R89" s="15"/>
    </row>
    <row r="90" spans="1:18" x14ac:dyDescent="0.25">
      <c r="A90" s="4" t="s">
        <v>153</v>
      </c>
      <c r="B90" s="2" t="s">
        <v>38</v>
      </c>
      <c r="C90" s="2" t="s">
        <v>59</v>
      </c>
      <c r="D90" s="2" t="s">
        <v>149</v>
      </c>
      <c r="E90" s="2" t="s">
        <v>157</v>
      </c>
      <c r="F90" s="2" t="s">
        <v>61</v>
      </c>
      <c r="G90" s="2">
        <v>1</v>
      </c>
      <c r="H90" s="3" t="s">
        <v>61</v>
      </c>
      <c r="I90" s="12" t="s">
        <v>101</v>
      </c>
      <c r="J90" s="4" t="s">
        <v>180</v>
      </c>
      <c r="K90" s="18">
        <v>2000</v>
      </c>
      <c r="L90" s="12">
        <v>1</v>
      </c>
      <c r="M90" s="58" t="str">
        <f t="shared" si="5"/>
        <v>-</v>
      </c>
      <c r="N90" s="2"/>
      <c r="O90" s="15"/>
      <c r="P90" s="66">
        <f t="shared" si="8"/>
        <v>1.9199999999999998E-2</v>
      </c>
      <c r="Q90" s="2">
        <f>K90*P90/1000</f>
        <v>3.8399999999999997E-2</v>
      </c>
      <c r="R90" s="15">
        <f t="shared" si="9"/>
        <v>3.8399999999999997E-2</v>
      </c>
    </row>
    <row r="91" spans="1:18" x14ac:dyDescent="0.25">
      <c r="A91" s="4" t="s">
        <v>152</v>
      </c>
      <c r="B91" s="2" t="s">
        <v>38</v>
      </c>
      <c r="C91" s="2" t="s">
        <v>10</v>
      </c>
      <c r="D91" s="2" t="s">
        <v>149</v>
      </c>
      <c r="E91" s="2" t="s">
        <v>85</v>
      </c>
      <c r="F91" s="2">
        <v>300</v>
      </c>
      <c r="G91" s="2">
        <v>1</v>
      </c>
      <c r="H91" s="3">
        <v>0.3</v>
      </c>
      <c r="I91" s="12" t="s">
        <v>10</v>
      </c>
      <c r="J91" s="4" t="s">
        <v>176</v>
      </c>
      <c r="K91" s="18">
        <v>550</v>
      </c>
      <c r="L91" s="12">
        <v>2</v>
      </c>
      <c r="M91" s="58">
        <f t="shared" si="5"/>
        <v>16.7</v>
      </c>
      <c r="N91" s="2">
        <f t="shared" si="6"/>
        <v>18.37</v>
      </c>
      <c r="O91" s="15">
        <f t="shared" si="7"/>
        <v>36.74</v>
      </c>
      <c r="P91" s="66"/>
      <c r="Q91" s="2"/>
      <c r="R91" s="15"/>
    </row>
    <row r="92" spans="1:18" x14ac:dyDescent="0.25">
      <c r="A92" s="4" t="s">
        <v>154</v>
      </c>
      <c r="B92" s="2" t="s">
        <v>38</v>
      </c>
      <c r="C92" s="2" t="s">
        <v>10</v>
      </c>
      <c r="D92" s="2" t="s">
        <v>149</v>
      </c>
      <c r="E92" s="2" t="s">
        <v>123</v>
      </c>
      <c r="F92" s="2">
        <v>300</v>
      </c>
      <c r="G92" s="2">
        <v>1</v>
      </c>
      <c r="H92" s="3">
        <v>0.3</v>
      </c>
      <c r="I92" s="12" t="s">
        <v>10</v>
      </c>
      <c r="J92" s="4" t="s">
        <v>176</v>
      </c>
      <c r="K92" s="18">
        <v>750</v>
      </c>
      <c r="L92" s="12">
        <v>2</v>
      </c>
      <c r="M92" s="58">
        <f t="shared" si="5"/>
        <v>16.7</v>
      </c>
      <c r="N92" s="2">
        <f t="shared" si="6"/>
        <v>25.05</v>
      </c>
      <c r="O92" s="15">
        <f t="shared" si="7"/>
        <v>50.1</v>
      </c>
      <c r="P92" s="66"/>
      <c r="Q92" s="2"/>
      <c r="R92" s="15"/>
    </row>
    <row r="93" spans="1:18" x14ac:dyDescent="0.25">
      <c r="A93" s="4" t="s">
        <v>155</v>
      </c>
      <c r="B93" s="2" t="s">
        <v>38</v>
      </c>
      <c r="C93" s="2" t="s">
        <v>10</v>
      </c>
      <c r="D93" s="2" t="s">
        <v>149</v>
      </c>
      <c r="E93" s="2" t="s">
        <v>126</v>
      </c>
      <c r="F93" s="2">
        <v>300</v>
      </c>
      <c r="G93" s="2">
        <v>1</v>
      </c>
      <c r="H93" s="3">
        <v>0.3</v>
      </c>
      <c r="I93" s="12" t="s">
        <v>10</v>
      </c>
      <c r="J93" s="4" t="s">
        <v>176</v>
      </c>
      <c r="K93" s="18">
        <v>800</v>
      </c>
      <c r="L93" s="12">
        <v>2</v>
      </c>
      <c r="M93" s="58">
        <f t="shared" si="5"/>
        <v>16.7</v>
      </c>
      <c r="N93" s="2">
        <f t="shared" si="6"/>
        <v>26.72</v>
      </c>
      <c r="O93" s="15">
        <f t="shared" si="7"/>
        <v>53.44</v>
      </c>
      <c r="P93" s="66"/>
      <c r="Q93" s="2"/>
      <c r="R93" s="15"/>
    </row>
    <row r="94" spans="1:18" x14ac:dyDescent="0.25">
      <c r="A94" s="4" t="s">
        <v>158</v>
      </c>
      <c r="B94" s="2" t="s">
        <v>38</v>
      </c>
      <c r="C94" s="2" t="s">
        <v>10</v>
      </c>
      <c r="D94" s="2" t="s">
        <v>149</v>
      </c>
      <c r="E94" s="2" t="s">
        <v>97</v>
      </c>
      <c r="F94" s="2">
        <v>80</v>
      </c>
      <c r="G94" s="2">
        <v>1</v>
      </c>
      <c r="H94" s="3">
        <v>0.08</v>
      </c>
      <c r="I94" s="12" t="s">
        <v>10</v>
      </c>
      <c r="J94" s="4" t="s">
        <v>175</v>
      </c>
      <c r="K94" s="18" t="s">
        <v>61</v>
      </c>
      <c r="L94" s="12" t="s">
        <v>61</v>
      </c>
      <c r="M94" s="58" t="str">
        <f t="shared" si="5"/>
        <v>-</v>
      </c>
      <c r="N94" s="2"/>
      <c r="O94" s="15"/>
      <c r="P94" s="66"/>
      <c r="Q94" s="2"/>
      <c r="R94" s="15"/>
    </row>
    <row r="95" spans="1:18" x14ac:dyDescent="0.25">
      <c r="A95" s="4" t="s">
        <v>159</v>
      </c>
      <c r="B95" s="2" t="s">
        <v>38</v>
      </c>
      <c r="C95" s="2" t="s">
        <v>10</v>
      </c>
      <c r="D95" s="2" t="s">
        <v>149</v>
      </c>
      <c r="E95" s="2" t="s">
        <v>164</v>
      </c>
      <c r="F95" s="2">
        <v>450</v>
      </c>
      <c r="G95" s="2">
        <v>1</v>
      </c>
      <c r="H95" s="3">
        <f>3.35/2+0.45</f>
        <v>2.125</v>
      </c>
      <c r="I95" s="12" t="s">
        <v>65</v>
      </c>
      <c r="J95" s="4" t="s">
        <v>178</v>
      </c>
      <c r="K95" s="18">
        <v>1340</v>
      </c>
      <c r="L95" s="12">
        <v>2</v>
      </c>
      <c r="M95" s="58">
        <f t="shared" si="5"/>
        <v>19.899999999999999</v>
      </c>
      <c r="N95" s="2">
        <f t="shared" si="6"/>
        <v>53.331999999999994</v>
      </c>
      <c r="O95" s="15">
        <f t="shared" si="7"/>
        <v>106.66399999999999</v>
      </c>
      <c r="P95" s="66"/>
      <c r="Q95" s="2"/>
      <c r="R95" s="15"/>
    </row>
    <row r="96" spans="1:18" x14ac:dyDescent="0.25">
      <c r="A96" s="4" t="s">
        <v>160</v>
      </c>
      <c r="B96" s="2" t="s">
        <v>38</v>
      </c>
      <c r="C96" s="2" t="s">
        <v>10</v>
      </c>
      <c r="D96" s="2" t="s">
        <v>149</v>
      </c>
      <c r="E96" s="2" t="s">
        <v>166</v>
      </c>
      <c r="F96" s="2">
        <v>100</v>
      </c>
      <c r="G96" s="2">
        <v>1</v>
      </c>
      <c r="H96" s="3">
        <v>0.1</v>
      </c>
      <c r="I96" s="12" t="s">
        <v>10</v>
      </c>
      <c r="J96" s="4" t="s">
        <v>175</v>
      </c>
      <c r="K96" s="18" t="s">
        <v>61</v>
      </c>
      <c r="L96" s="12" t="s">
        <v>61</v>
      </c>
      <c r="M96" s="58" t="str">
        <f t="shared" si="5"/>
        <v>-</v>
      </c>
      <c r="N96" s="2"/>
      <c r="O96" s="15"/>
      <c r="P96" s="66"/>
      <c r="Q96" s="2"/>
      <c r="R96" s="15"/>
    </row>
    <row r="97" spans="1:18" x14ac:dyDescent="0.25">
      <c r="A97" s="4" t="s">
        <v>161</v>
      </c>
      <c r="B97" s="2" t="s">
        <v>38</v>
      </c>
      <c r="C97" s="2" t="s">
        <v>59</v>
      </c>
      <c r="D97" s="2" t="s">
        <v>149</v>
      </c>
      <c r="E97" s="2" t="s">
        <v>165</v>
      </c>
      <c r="F97" s="2" t="s">
        <v>61</v>
      </c>
      <c r="G97" s="2">
        <v>2</v>
      </c>
      <c r="H97" s="3" t="s">
        <v>61</v>
      </c>
      <c r="I97" s="12" t="s">
        <v>101</v>
      </c>
      <c r="J97" s="4" t="s">
        <v>180</v>
      </c>
      <c r="K97" s="18">
        <v>1000</v>
      </c>
      <c r="L97" s="12">
        <v>1</v>
      </c>
      <c r="M97" s="58" t="str">
        <f t="shared" si="5"/>
        <v>-</v>
      </c>
      <c r="N97" s="2"/>
      <c r="O97" s="15"/>
      <c r="P97" s="66">
        <f t="shared" si="8"/>
        <v>1.9199999999999998E-2</v>
      </c>
      <c r="Q97" s="2">
        <f>K97*P97/1000</f>
        <v>1.9199999999999998E-2</v>
      </c>
      <c r="R97" s="15">
        <f t="shared" si="9"/>
        <v>1.9199999999999998E-2</v>
      </c>
    </row>
    <row r="98" spans="1:18" x14ac:dyDescent="0.25">
      <c r="A98" s="4" t="s">
        <v>162</v>
      </c>
      <c r="B98" s="2" t="s">
        <v>38</v>
      </c>
      <c r="C98" s="2" t="s">
        <v>10</v>
      </c>
      <c r="D98" s="2" t="s">
        <v>149</v>
      </c>
      <c r="E98" s="2" t="s">
        <v>167</v>
      </c>
      <c r="F98" s="2">
        <v>600</v>
      </c>
      <c r="G98" s="2">
        <v>2</v>
      </c>
      <c r="H98" s="3">
        <f>14.52/2</f>
        <v>7.26</v>
      </c>
      <c r="I98" s="12" t="s">
        <v>65</v>
      </c>
      <c r="J98" s="4" t="s">
        <v>176</v>
      </c>
      <c r="K98" s="18">
        <v>750</v>
      </c>
      <c r="L98" s="12">
        <v>2</v>
      </c>
      <c r="M98" s="58">
        <f t="shared" si="5"/>
        <v>16.7</v>
      </c>
      <c r="N98" s="2">
        <f t="shared" si="6"/>
        <v>25.05</v>
      </c>
      <c r="O98" s="15">
        <f t="shared" si="7"/>
        <v>50.1</v>
      </c>
      <c r="P98" s="66"/>
      <c r="Q98" s="2"/>
      <c r="R98" s="15"/>
    </row>
    <row r="99" spans="1:18" x14ac:dyDescent="0.25">
      <c r="A99" s="4" t="s">
        <v>168</v>
      </c>
      <c r="B99" s="2" t="s">
        <v>38</v>
      </c>
      <c r="C99" s="2" t="s">
        <v>59</v>
      </c>
      <c r="D99" s="2" t="s">
        <v>170</v>
      </c>
      <c r="E99" s="2" t="s">
        <v>14</v>
      </c>
      <c r="F99" s="2" t="s">
        <v>61</v>
      </c>
      <c r="G99" s="2">
        <v>4</v>
      </c>
      <c r="H99" s="2" t="s">
        <v>61</v>
      </c>
      <c r="I99" s="12" t="s">
        <v>101</v>
      </c>
      <c r="J99" s="4" t="s">
        <v>180</v>
      </c>
      <c r="K99" s="18">
        <v>2000</v>
      </c>
      <c r="L99" s="12">
        <v>1</v>
      </c>
      <c r="M99" s="58" t="str">
        <f t="shared" si="5"/>
        <v>-</v>
      </c>
      <c r="N99" s="2"/>
      <c r="O99" s="15"/>
      <c r="P99" s="66">
        <f t="shared" si="8"/>
        <v>1.9199999999999998E-2</v>
      </c>
      <c r="Q99" s="2">
        <f>K99*P99/1000</f>
        <v>3.8399999999999997E-2</v>
      </c>
      <c r="R99" s="15">
        <f t="shared" si="9"/>
        <v>3.8399999999999997E-2</v>
      </c>
    </row>
    <row r="100" spans="1:18" x14ac:dyDescent="0.25">
      <c r="A100" s="4" t="s">
        <v>169</v>
      </c>
      <c r="B100" s="2" t="s">
        <v>38</v>
      </c>
      <c r="C100" s="2" t="s">
        <v>59</v>
      </c>
      <c r="D100" s="2" t="s">
        <v>170</v>
      </c>
      <c r="E100" s="2" t="s">
        <v>171</v>
      </c>
      <c r="F100" s="2" t="s">
        <v>61</v>
      </c>
      <c r="G100" s="2">
        <v>2</v>
      </c>
      <c r="H100" s="2" t="s">
        <v>61</v>
      </c>
      <c r="I100" s="12" t="s">
        <v>101</v>
      </c>
      <c r="J100" s="4" t="s">
        <v>180</v>
      </c>
      <c r="K100" s="18">
        <v>2000</v>
      </c>
      <c r="L100" s="12">
        <v>1</v>
      </c>
      <c r="M100" s="58" t="str">
        <f t="shared" si="5"/>
        <v>-</v>
      </c>
      <c r="N100" s="2"/>
      <c r="O100" s="15"/>
      <c r="P100" s="66">
        <f t="shared" si="8"/>
        <v>1.9199999999999998E-2</v>
      </c>
      <c r="Q100" s="2">
        <f>K100*P100/1000</f>
        <v>3.8399999999999997E-2</v>
      </c>
      <c r="R100" s="15">
        <f t="shared" si="9"/>
        <v>3.8399999999999997E-2</v>
      </c>
    </row>
    <row r="101" spans="1:18" ht="15.75" thickBot="1" x14ac:dyDescent="0.3">
      <c r="A101" s="5" t="s">
        <v>172</v>
      </c>
      <c r="B101" s="6" t="s">
        <v>39</v>
      </c>
      <c r="C101" s="6" t="s">
        <v>59</v>
      </c>
      <c r="D101" s="6" t="s">
        <v>173</v>
      </c>
      <c r="E101" s="6" t="s">
        <v>174</v>
      </c>
      <c r="F101" s="6" t="s">
        <v>61</v>
      </c>
      <c r="G101" s="6">
        <v>2</v>
      </c>
      <c r="H101" s="6" t="s">
        <v>61</v>
      </c>
      <c r="I101" s="13" t="s">
        <v>101</v>
      </c>
      <c r="J101" s="5" t="s">
        <v>180</v>
      </c>
      <c r="K101" s="16">
        <v>2000</v>
      </c>
      <c r="L101" s="13">
        <v>1</v>
      </c>
      <c r="M101" s="59" t="str">
        <f t="shared" si="5"/>
        <v>-</v>
      </c>
      <c r="N101" s="6"/>
      <c r="O101" s="7"/>
      <c r="P101" s="67">
        <f t="shared" si="8"/>
        <v>1.9199999999999998E-2</v>
      </c>
      <c r="Q101" s="6">
        <f>K101*P101/1000</f>
        <v>3.8399999999999997E-2</v>
      </c>
      <c r="R101" s="7">
        <f t="shared" si="9"/>
        <v>3.8399999999999997E-2</v>
      </c>
    </row>
    <row r="102" spans="1:18" ht="15.75" thickBot="1" x14ac:dyDescent="0.3">
      <c r="A102" s="1"/>
      <c r="B102" s="1"/>
      <c r="C102" s="1"/>
      <c r="D102" s="1"/>
      <c r="E102" s="1"/>
      <c r="F102" s="1"/>
      <c r="G102" s="1"/>
      <c r="H102" s="1"/>
      <c r="I102" s="1"/>
      <c r="O102" s="23">
        <f>SUM(O3:O101)</f>
        <v>4726.3439999999964</v>
      </c>
      <c r="R102" s="23">
        <f>SUM(R3:R101)</f>
        <v>0.28799999999999998</v>
      </c>
    </row>
    <row r="103" spans="1:18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36" spans="1:9" x14ac:dyDescent="0.25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5">
      <c r="A137" s="1"/>
      <c r="B137" s="1"/>
      <c r="C137" s="1"/>
      <c r="D137" s="1"/>
      <c r="E137" s="1"/>
      <c r="F137" s="1"/>
      <c r="G137" s="1"/>
      <c r="H137" s="1"/>
      <c r="I137" s="1"/>
    </row>
    <row r="138" spans="1:9" x14ac:dyDescent="0.25">
      <c r="A138" s="1"/>
      <c r="B138" s="1"/>
      <c r="C138" s="1"/>
      <c r="D138" s="1"/>
      <c r="E138" s="1"/>
      <c r="F138" s="1"/>
      <c r="G138" s="1"/>
      <c r="H138" s="1"/>
      <c r="I138" s="1"/>
    </row>
    <row r="139" spans="1:9" x14ac:dyDescent="0.25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25">
      <c r="A140" s="1"/>
      <c r="B140" s="1"/>
      <c r="C140" s="1"/>
      <c r="D140" s="1"/>
      <c r="E140" s="1"/>
      <c r="F140" s="1"/>
      <c r="G140" s="1"/>
      <c r="H140" s="1"/>
      <c r="I140" s="1"/>
    </row>
    <row r="141" spans="1:9" x14ac:dyDescent="0.25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25">
      <c r="A142" s="1"/>
      <c r="B142" s="1"/>
      <c r="C142" s="1"/>
      <c r="D142" s="1"/>
      <c r="E142" s="1"/>
      <c r="F142" s="1"/>
      <c r="G142" s="1"/>
      <c r="H142" s="1"/>
      <c r="I142" s="1"/>
    </row>
    <row r="143" spans="1:9" x14ac:dyDescent="0.25">
      <c r="A143" s="1"/>
      <c r="B143" s="1"/>
      <c r="C143" s="1"/>
      <c r="D143" s="1"/>
      <c r="E143" s="1"/>
      <c r="F143" s="1"/>
      <c r="G143" s="1"/>
      <c r="H143" s="1"/>
      <c r="I143" s="1"/>
    </row>
    <row r="144" spans="1:9" x14ac:dyDescent="0.25">
      <c r="A144" s="1"/>
      <c r="B144" s="1"/>
      <c r="C144" s="1"/>
      <c r="D144" s="1"/>
      <c r="E144" s="1"/>
      <c r="F144" s="1"/>
      <c r="G144" s="1"/>
      <c r="H144" s="1"/>
      <c r="I144" s="1"/>
    </row>
    <row r="145" spans="1:9" x14ac:dyDescent="0.25">
      <c r="A145" s="1"/>
      <c r="B145" s="1"/>
      <c r="C145" s="1"/>
      <c r="D145" s="1"/>
      <c r="E145" s="1"/>
      <c r="F145" s="1"/>
      <c r="G145" s="1"/>
      <c r="H145" s="1"/>
      <c r="I145" s="1"/>
    </row>
    <row r="146" spans="1:9" x14ac:dyDescent="0.25">
      <c r="A146" s="1"/>
      <c r="B146" s="1"/>
      <c r="C146" s="1"/>
      <c r="D146" s="1"/>
      <c r="E146" s="1"/>
      <c r="F146" s="1"/>
      <c r="G146" s="1"/>
      <c r="H146" s="1"/>
      <c r="I146" s="1"/>
    </row>
    <row r="147" spans="1:9" x14ac:dyDescent="0.25">
      <c r="A147" s="1"/>
      <c r="B147" s="1"/>
      <c r="C147" s="1"/>
      <c r="D147" s="1"/>
      <c r="E147" s="1"/>
      <c r="F147" s="1"/>
      <c r="G147" s="1"/>
      <c r="H147" s="1"/>
      <c r="I147" s="1"/>
    </row>
    <row r="148" spans="1:9" x14ac:dyDescent="0.25">
      <c r="A148" s="1"/>
      <c r="B148" s="1"/>
      <c r="C148" s="1"/>
      <c r="D148" s="1"/>
      <c r="E148" s="1"/>
      <c r="F148" s="1"/>
      <c r="G148" s="1"/>
      <c r="H148" s="1"/>
      <c r="I148" s="1"/>
    </row>
    <row r="149" spans="1:9" x14ac:dyDescent="0.25">
      <c r="A149" s="1"/>
      <c r="B149" s="1"/>
      <c r="C149" s="1"/>
      <c r="D149" s="1"/>
      <c r="E149" s="1"/>
      <c r="F149" s="1"/>
      <c r="G149" s="1"/>
      <c r="H149" s="1"/>
      <c r="I149" s="1"/>
    </row>
    <row r="150" spans="1:9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51" spans="1:9" x14ac:dyDescent="0.25">
      <c r="A151" s="1"/>
      <c r="B151" s="1"/>
      <c r="C151" s="1"/>
      <c r="D151" s="1"/>
      <c r="E151" s="1"/>
      <c r="F151" s="1"/>
      <c r="G151" s="1"/>
      <c r="H151" s="1"/>
      <c r="I151" s="1"/>
    </row>
    <row r="152" spans="1:9" x14ac:dyDescent="0.25">
      <c r="A152" s="1"/>
      <c r="B152" s="1"/>
      <c r="C152" s="1"/>
      <c r="D152" s="1"/>
      <c r="E152" s="1"/>
      <c r="F152" s="1"/>
      <c r="G152" s="1"/>
      <c r="H152" s="1"/>
      <c r="I152" s="1"/>
    </row>
    <row r="153" spans="1:9" x14ac:dyDescent="0.25">
      <c r="A153" s="1"/>
      <c r="B153" s="1"/>
      <c r="C153" s="1"/>
      <c r="D153" s="1"/>
      <c r="E153" s="1"/>
      <c r="F153" s="1"/>
      <c r="G153" s="1"/>
      <c r="H153" s="1"/>
      <c r="I153" s="1"/>
    </row>
    <row r="154" spans="1:9" x14ac:dyDescent="0.25">
      <c r="A154" s="1"/>
      <c r="B154" s="1"/>
      <c r="C154" s="1"/>
      <c r="D154" s="1"/>
      <c r="E154" s="1"/>
      <c r="F154" s="1"/>
      <c r="G154" s="1"/>
      <c r="H154" s="1"/>
      <c r="I154" s="1"/>
    </row>
    <row r="155" spans="1:9" x14ac:dyDescent="0.25">
      <c r="A155" s="1"/>
      <c r="B155" s="1"/>
      <c r="C155" s="1"/>
      <c r="D155" s="1"/>
      <c r="E155" s="1"/>
      <c r="F155" s="1"/>
      <c r="G155" s="1"/>
      <c r="H155" s="1"/>
      <c r="I155" s="1"/>
    </row>
    <row r="156" spans="1:9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x14ac:dyDescent="0.25">
      <c r="A157" s="1"/>
      <c r="B157" s="1"/>
      <c r="C157" s="1"/>
      <c r="D157" s="1"/>
      <c r="E157" s="1"/>
      <c r="F157" s="1"/>
      <c r="G157" s="1"/>
      <c r="H157" s="1"/>
      <c r="I157" s="1"/>
    </row>
    <row r="158" spans="1:9" x14ac:dyDescent="0.25">
      <c r="A158" s="1"/>
      <c r="B158" s="1"/>
      <c r="C158" s="1"/>
      <c r="D158" s="1"/>
      <c r="E158" s="1"/>
      <c r="F158" s="1"/>
      <c r="G158" s="1"/>
      <c r="H158" s="1"/>
      <c r="I158" s="1"/>
    </row>
    <row r="159" spans="1:9" x14ac:dyDescent="0.25">
      <c r="A159" s="1"/>
      <c r="B159" s="1"/>
      <c r="C159" s="1"/>
      <c r="D159" s="1"/>
      <c r="E159" s="1"/>
      <c r="F159" s="1"/>
      <c r="G159" s="1"/>
      <c r="H159" s="1"/>
      <c r="I159" s="1"/>
    </row>
    <row r="160" spans="1:9" x14ac:dyDescent="0.25">
      <c r="A160" s="1"/>
      <c r="B160" s="1"/>
      <c r="C160" s="1"/>
      <c r="D160" s="1"/>
      <c r="E160" s="1"/>
      <c r="F160" s="1"/>
      <c r="G160" s="1"/>
      <c r="H160" s="1"/>
      <c r="I160" s="1"/>
    </row>
    <row r="161" spans="1:9" x14ac:dyDescent="0.25">
      <c r="A161" s="1"/>
      <c r="B161" s="1"/>
      <c r="C161" s="1"/>
      <c r="D161" s="1"/>
      <c r="E161" s="1"/>
      <c r="F161" s="1"/>
      <c r="G161" s="1"/>
      <c r="H161" s="1"/>
      <c r="I161" s="1"/>
    </row>
    <row r="162" spans="1:9" x14ac:dyDescent="0.25">
      <c r="A162" s="1"/>
      <c r="B162" s="1"/>
      <c r="C162" s="1"/>
      <c r="D162" s="1"/>
      <c r="E162" s="1"/>
      <c r="F162" s="1"/>
      <c r="G162" s="1"/>
      <c r="H162" s="1"/>
      <c r="I162" s="1"/>
    </row>
    <row r="163" spans="1:9" x14ac:dyDescent="0.25">
      <c r="A163" s="1"/>
      <c r="B163" s="1"/>
      <c r="C163" s="1"/>
      <c r="D163" s="1"/>
      <c r="E163" s="1"/>
      <c r="F163" s="1"/>
      <c r="G163" s="1"/>
      <c r="H163" s="1"/>
      <c r="I163" s="1"/>
    </row>
    <row r="164" spans="1:9" x14ac:dyDescent="0.25">
      <c r="A164" s="1"/>
      <c r="B164" s="1"/>
      <c r="C164" s="1"/>
      <c r="D164" s="1"/>
      <c r="E164" s="1"/>
      <c r="F164" s="1"/>
      <c r="G164" s="1"/>
      <c r="H164" s="1"/>
      <c r="I164" s="1"/>
    </row>
    <row r="165" spans="1:9" x14ac:dyDescent="0.25">
      <c r="A165" s="1"/>
      <c r="B165" s="1"/>
      <c r="C165" s="1"/>
      <c r="D165" s="1"/>
      <c r="E165" s="1"/>
      <c r="F165" s="1"/>
      <c r="G165" s="1"/>
      <c r="H165" s="1"/>
      <c r="I165" s="1"/>
    </row>
    <row r="166" spans="1:9" x14ac:dyDescent="0.25">
      <c r="A166" s="1"/>
      <c r="B166" s="1"/>
      <c r="C166" s="1"/>
      <c r="D166" s="1"/>
      <c r="E166" s="1"/>
      <c r="F166" s="1"/>
      <c r="G166" s="1"/>
      <c r="H166" s="1"/>
      <c r="I166" s="1"/>
    </row>
    <row r="167" spans="1:9" x14ac:dyDescent="0.25">
      <c r="A167" s="1"/>
      <c r="B167" s="1"/>
      <c r="C167" s="1"/>
      <c r="D167" s="1"/>
      <c r="E167" s="1"/>
      <c r="F167" s="1"/>
      <c r="G167" s="1"/>
      <c r="H167" s="1"/>
      <c r="I167" s="1"/>
    </row>
    <row r="168" spans="1:9" x14ac:dyDescent="0.25">
      <c r="A168" s="1"/>
      <c r="B168" s="1"/>
      <c r="C168" s="1"/>
      <c r="D168" s="1"/>
      <c r="E168" s="1"/>
      <c r="F168" s="1"/>
      <c r="G168" s="1"/>
      <c r="H168" s="1"/>
      <c r="I168" s="1"/>
    </row>
    <row r="169" spans="1:9" x14ac:dyDescent="0.25">
      <c r="A169" s="1"/>
      <c r="B169" s="1"/>
      <c r="C169" s="1"/>
      <c r="D169" s="1"/>
      <c r="E169" s="1"/>
      <c r="F169" s="1"/>
      <c r="G169" s="1"/>
      <c r="H169" s="1"/>
      <c r="I169" s="1"/>
    </row>
    <row r="170" spans="1:9" x14ac:dyDescent="0.25">
      <c r="A170" s="1"/>
      <c r="B170" s="1"/>
      <c r="C170" s="1"/>
      <c r="D170" s="1"/>
      <c r="E170" s="1"/>
      <c r="F170" s="1"/>
      <c r="G170" s="1"/>
      <c r="H170" s="1"/>
      <c r="I170" s="1"/>
    </row>
    <row r="171" spans="1:9" x14ac:dyDescent="0.25">
      <c r="A171" s="1"/>
      <c r="B171" s="1"/>
      <c r="C171" s="1"/>
      <c r="D171" s="1"/>
      <c r="E171" s="1"/>
      <c r="F171" s="1"/>
      <c r="G171" s="1"/>
      <c r="H171" s="1"/>
      <c r="I171" s="1"/>
    </row>
    <row r="172" spans="1:9" x14ac:dyDescent="0.25">
      <c r="A172" s="1"/>
      <c r="B172" s="1"/>
      <c r="C172" s="1"/>
      <c r="D172" s="1"/>
      <c r="E172" s="1"/>
      <c r="F172" s="1"/>
      <c r="G172" s="1"/>
      <c r="H172" s="1"/>
      <c r="I172" s="1"/>
    </row>
    <row r="173" spans="1:9" x14ac:dyDescent="0.25">
      <c r="A173" s="1"/>
      <c r="B173" s="1"/>
      <c r="C173" s="1"/>
      <c r="D173" s="1"/>
      <c r="E173" s="1"/>
      <c r="F173" s="1"/>
      <c r="G173" s="1"/>
      <c r="H173" s="1"/>
      <c r="I173" s="1"/>
    </row>
    <row r="174" spans="1:9" x14ac:dyDescent="0.25">
      <c r="A174" s="1"/>
      <c r="B174" s="1"/>
      <c r="C174" s="1"/>
      <c r="D174" s="1"/>
      <c r="E174" s="1"/>
      <c r="F174" s="1"/>
      <c r="G174" s="1"/>
      <c r="H174" s="1"/>
      <c r="I174" s="1"/>
    </row>
    <row r="175" spans="1:9" x14ac:dyDescent="0.25">
      <c r="A175" s="1"/>
      <c r="B175" s="1"/>
      <c r="C175" s="1"/>
      <c r="D175" s="1"/>
      <c r="E175" s="1"/>
      <c r="F175" s="1"/>
      <c r="G175" s="1"/>
      <c r="H175" s="1"/>
      <c r="I175" s="1"/>
    </row>
    <row r="176" spans="1:9" x14ac:dyDescent="0.25">
      <c r="A176" s="1"/>
      <c r="B176" s="1"/>
      <c r="C176" s="1"/>
      <c r="D176" s="1"/>
      <c r="E176" s="1"/>
      <c r="F176" s="1"/>
      <c r="G176" s="1"/>
      <c r="H176" s="1"/>
      <c r="I176" s="1"/>
    </row>
    <row r="177" spans="1:9" x14ac:dyDescent="0.25">
      <c r="A177" s="1"/>
      <c r="B177" s="1"/>
      <c r="C177" s="1"/>
      <c r="D177" s="1"/>
      <c r="E177" s="1"/>
      <c r="F177" s="1"/>
      <c r="G177" s="1"/>
      <c r="H177" s="1"/>
      <c r="I177" s="1"/>
    </row>
    <row r="178" spans="1:9" x14ac:dyDescent="0.25">
      <c r="A178" s="1"/>
      <c r="B178" s="1"/>
      <c r="C178" s="1"/>
      <c r="D178" s="1"/>
      <c r="E178" s="1"/>
      <c r="F178" s="1"/>
      <c r="G178" s="1"/>
      <c r="H178" s="1"/>
      <c r="I178" s="1"/>
    </row>
    <row r="179" spans="1:9" x14ac:dyDescent="0.25">
      <c r="A179" s="1"/>
      <c r="B179" s="1"/>
      <c r="C179" s="1"/>
      <c r="D179" s="1"/>
      <c r="E179" s="1"/>
      <c r="F179" s="1"/>
      <c r="G179" s="1"/>
      <c r="H179" s="1"/>
      <c r="I179" s="1"/>
    </row>
    <row r="180" spans="1:9" x14ac:dyDescent="0.25">
      <c r="A180" s="1"/>
      <c r="B180" s="1"/>
      <c r="C180" s="1"/>
      <c r="D180" s="1"/>
      <c r="E180" s="1"/>
      <c r="F180" s="1"/>
      <c r="G180" s="1"/>
      <c r="H180" s="1"/>
      <c r="I180" s="1"/>
    </row>
    <row r="181" spans="1:9" x14ac:dyDescent="0.25">
      <c r="A181" s="1"/>
      <c r="B181" s="1"/>
      <c r="C181" s="1"/>
      <c r="D181" s="1"/>
      <c r="E181" s="1"/>
      <c r="F181" s="1"/>
      <c r="G181" s="1"/>
      <c r="H181" s="1"/>
      <c r="I181" s="1"/>
    </row>
    <row r="182" spans="1:9" x14ac:dyDescent="0.25">
      <c r="A182" s="1"/>
      <c r="B182" s="1"/>
      <c r="C182" s="1"/>
      <c r="D182" s="1"/>
      <c r="E182" s="1"/>
      <c r="F182" s="1"/>
      <c r="G182" s="1"/>
      <c r="H182" s="1"/>
      <c r="I182" s="1"/>
    </row>
    <row r="183" spans="1:9" x14ac:dyDescent="0.25">
      <c r="A183" s="1"/>
      <c r="B183" s="1"/>
      <c r="C183" s="1"/>
      <c r="D183" s="1"/>
      <c r="E183" s="1"/>
      <c r="F183" s="1"/>
      <c r="G183" s="1"/>
      <c r="H183" s="1"/>
      <c r="I183" s="1"/>
    </row>
    <row r="184" spans="1:9" x14ac:dyDescent="0.25">
      <c r="A184" s="1"/>
      <c r="B184" s="1"/>
      <c r="C184" s="1"/>
      <c r="D184" s="1"/>
      <c r="E184" s="1"/>
      <c r="F184" s="1"/>
      <c r="G184" s="1"/>
      <c r="H184" s="1"/>
      <c r="I184" s="1"/>
    </row>
    <row r="185" spans="1:9" x14ac:dyDescent="0.25">
      <c r="A185" s="1"/>
      <c r="B185" s="1"/>
      <c r="C185" s="1"/>
      <c r="D185" s="1"/>
      <c r="E185" s="1"/>
      <c r="F185" s="1"/>
      <c r="G185" s="1"/>
      <c r="H185" s="1"/>
      <c r="I185" s="1"/>
    </row>
    <row r="186" spans="1:9" x14ac:dyDescent="0.25">
      <c r="A186" s="1"/>
      <c r="B186" s="1"/>
      <c r="C186" s="1"/>
      <c r="D186" s="1"/>
      <c r="E186" s="1"/>
      <c r="F186" s="1"/>
      <c r="G186" s="1"/>
      <c r="H186" s="1"/>
      <c r="I186" s="1"/>
    </row>
    <row r="187" spans="1:9" x14ac:dyDescent="0.25">
      <c r="A187" s="1"/>
      <c r="B187" s="1"/>
      <c r="C187" s="1"/>
      <c r="D187" s="1"/>
      <c r="E187" s="1"/>
      <c r="F187" s="1"/>
      <c r="G187" s="1"/>
      <c r="H187" s="1"/>
      <c r="I187" s="1"/>
    </row>
    <row r="188" spans="1:9" x14ac:dyDescent="0.25">
      <c r="A188" s="1"/>
      <c r="B188" s="1"/>
      <c r="C188" s="1"/>
      <c r="D188" s="1"/>
      <c r="E188" s="1"/>
      <c r="F188" s="1"/>
      <c r="G188" s="1"/>
      <c r="H188" s="1"/>
      <c r="I188" s="1"/>
    </row>
    <row r="189" spans="1:9" x14ac:dyDescent="0.25">
      <c r="A189" s="1"/>
      <c r="B189" s="1"/>
      <c r="C189" s="1"/>
      <c r="D189" s="1"/>
      <c r="E189" s="1"/>
      <c r="F189" s="1"/>
      <c r="G189" s="1"/>
      <c r="H189" s="1"/>
      <c r="I189" s="1"/>
    </row>
    <row r="190" spans="1:9" x14ac:dyDescent="0.25">
      <c r="A190" s="1"/>
      <c r="B190" s="1"/>
      <c r="C190" s="1"/>
      <c r="D190" s="1"/>
      <c r="E190" s="1"/>
      <c r="F190" s="1"/>
      <c r="G190" s="1"/>
      <c r="H190" s="1"/>
      <c r="I190" s="1"/>
    </row>
    <row r="191" spans="1:9" x14ac:dyDescent="0.25">
      <c r="A191" s="1"/>
      <c r="B191" s="1"/>
      <c r="C191" s="1"/>
      <c r="D191" s="1"/>
      <c r="E191" s="1"/>
      <c r="F191" s="1"/>
      <c r="G191" s="1"/>
      <c r="H191" s="1"/>
      <c r="I191" s="1"/>
    </row>
    <row r="192" spans="1:9" x14ac:dyDescent="0.25">
      <c r="A192" s="1"/>
      <c r="B192" s="1"/>
      <c r="C192" s="1"/>
      <c r="D192" s="1"/>
      <c r="E192" s="1"/>
      <c r="F192" s="1"/>
      <c r="G192" s="1"/>
      <c r="H192" s="1"/>
      <c r="I192" s="1"/>
    </row>
    <row r="193" spans="1:9" x14ac:dyDescent="0.25">
      <c r="A193" s="1"/>
      <c r="B193" s="1"/>
      <c r="C193" s="1"/>
      <c r="D193" s="1"/>
      <c r="E193" s="1"/>
      <c r="F193" s="1"/>
      <c r="G193" s="1"/>
      <c r="H193" s="1"/>
      <c r="I193" s="1"/>
    </row>
    <row r="194" spans="1:9" x14ac:dyDescent="0.25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25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25">
      <c r="A196" s="1"/>
      <c r="B196" s="1"/>
      <c r="C196" s="1"/>
      <c r="D196" s="1"/>
      <c r="E196" s="1"/>
      <c r="F196" s="1"/>
      <c r="G196" s="1"/>
      <c r="H196" s="1"/>
      <c r="I196" s="1"/>
    </row>
    <row r="197" spans="1:9" x14ac:dyDescent="0.25">
      <c r="A197" s="1"/>
      <c r="B197" s="1"/>
      <c r="C197" s="1"/>
      <c r="D197" s="1"/>
      <c r="E197" s="1"/>
      <c r="F197" s="1"/>
      <c r="G197" s="1"/>
      <c r="H197" s="1"/>
      <c r="I197" s="1"/>
    </row>
    <row r="198" spans="1:9" x14ac:dyDescent="0.25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25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25">
      <c r="A200" s="1"/>
      <c r="B200" s="1"/>
      <c r="C200" s="1"/>
      <c r="D200" s="1"/>
      <c r="E200" s="1"/>
      <c r="F200" s="1"/>
      <c r="G200" s="1"/>
      <c r="H200" s="1"/>
      <c r="I200" s="1"/>
    </row>
    <row r="201" spans="1:9" x14ac:dyDescent="0.25">
      <c r="A201" s="1"/>
      <c r="B201" s="1"/>
      <c r="C201" s="1"/>
      <c r="D201" s="1"/>
      <c r="E201" s="1"/>
      <c r="F201" s="1"/>
      <c r="G201" s="1"/>
      <c r="H201" s="1"/>
      <c r="I201" s="1"/>
    </row>
    <row r="202" spans="1:9" x14ac:dyDescent="0.25">
      <c r="A202" s="1"/>
      <c r="B202" s="1"/>
      <c r="C202" s="1"/>
      <c r="D202" s="1"/>
      <c r="E202" s="1"/>
      <c r="F202" s="1"/>
      <c r="G202" s="1"/>
      <c r="H202" s="1"/>
      <c r="I202" s="1"/>
    </row>
    <row r="203" spans="1:9" x14ac:dyDescent="0.25">
      <c r="A203" s="1"/>
      <c r="B203" s="1"/>
      <c r="C203" s="1"/>
      <c r="D203" s="1"/>
      <c r="E203" s="1"/>
      <c r="F203" s="1"/>
      <c r="G203" s="1"/>
      <c r="H203" s="1"/>
      <c r="I203" s="1"/>
    </row>
    <row r="204" spans="1:9" x14ac:dyDescent="0.25">
      <c r="A204" s="1"/>
      <c r="B204" s="1"/>
      <c r="C204" s="1"/>
      <c r="D204" s="1"/>
      <c r="E204" s="1"/>
      <c r="F204" s="1"/>
      <c r="G204" s="1"/>
      <c r="H204" s="1"/>
      <c r="I204" s="1"/>
    </row>
    <row r="205" spans="1:9" x14ac:dyDescent="0.25">
      <c r="A205" s="1"/>
      <c r="B205" s="1"/>
      <c r="C205" s="1"/>
      <c r="D205" s="1"/>
      <c r="E205" s="1"/>
      <c r="F205" s="1"/>
      <c r="G205" s="1"/>
      <c r="H205" s="1"/>
      <c r="I205" s="1"/>
    </row>
    <row r="206" spans="1:9" x14ac:dyDescent="0.25">
      <c r="A206" s="1"/>
      <c r="B206" s="1"/>
      <c r="C206" s="1"/>
      <c r="D206" s="1"/>
      <c r="E206" s="1"/>
      <c r="F206" s="1"/>
      <c r="G206" s="1"/>
      <c r="H206" s="1"/>
      <c r="I206" s="1"/>
    </row>
    <row r="207" spans="1:9" x14ac:dyDescent="0.25">
      <c r="A207" s="1"/>
      <c r="B207" s="1"/>
      <c r="C207" s="1"/>
      <c r="D207" s="1"/>
      <c r="E207" s="1"/>
      <c r="F207" s="1"/>
      <c r="G207" s="1"/>
      <c r="H207" s="1"/>
      <c r="I207" s="1"/>
    </row>
    <row r="208" spans="1:9" x14ac:dyDescent="0.25">
      <c r="A208" s="1"/>
      <c r="B208" s="1"/>
      <c r="C208" s="1"/>
      <c r="D208" s="1"/>
      <c r="E208" s="1"/>
      <c r="F208" s="1"/>
      <c r="G208" s="1"/>
      <c r="H208" s="1"/>
      <c r="I208" s="1"/>
    </row>
    <row r="209" spans="1:9" x14ac:dyDescent="0.25">
      <c r="A209" s="1"/>
      <c r="B209" s="1"/>
      <c r="C209" s="1"/>
      <c r="D209" s="1"/>
      <c r="E209" s="1"/>
      <c r="F209" s="1"/>
      <c r="G209" s="1"/>
      <c r="H209" s="1"/>
      <c r="I209" s="1"/>
    </row>
    <row r="210" spans="1:9" x14ac:dyDescent="0.25">
      <c r="A210" s="1"/>
      <c r="B210" s="1"/>
      <c r="C210" s="1"/>
      <c r="D210" s="1"/>
      <c r="E210" s="1"/>
      <c r="F210" s="1"/>
      <c r="G210" s="1"/>
      <c r="H210" s="1"/>
      <c r="I210" s="1"/>
    </row>
    <row r="211" spans="1:9" x14ac:dyDescent="0.25">
      <c r="A211" s="1"/>
      <c r="B211" s="1"/>
      <c r="C211" s="1"/>
      <c r="D211" s="1"/>
      <c r="E211" s="1"/>
      <c r="F211" s="1"/>
      <c r="G211" s="1"/>
      <c r="H211" s="1"/>
      <c r="I211" s="1"/>
    </row>
    <row r="212" spans="1:9" x14ac:dyDescent="0.25">
      <c r="A212" s="1"/>
      <c r="B212" s="1"/>
      <c r="C212" s="1"/>
      <c r="D212" s="1"/>
      <c r="E212" s="1"/>
      <c r="F212" s="1"/>
      <c r="G212" s="1"/>
      <c r="H212" s="1"/>
      <c r="I212" s="1"/>
    </row>
    <row r="213" spans="1:9" x14ac:dyDescent="0.25">
      <c r="A213" s="1"/>
      <c r="B213" s="1"/>
      <c r="C213" s="1"/>
      <c r="D213" s="1"/>
      <c r="E213" s="1"/>
      <c r="F213" s="1"/>
      <c r="G213" s="1"/>
      <c r="H213" s="1"/>
      <c r="I213" s="1"/>
    </row>
    <row r="214" spans="1:9" x14ac:dyDescent="0.25">
      <c r="A214" s="1"/>
      <c r="B214" s="1"/>
      <c r="C214" s="1"/>
      <c r="D214" s="1"/>
      <c r="E214" s="1"/>
      <c r="F214" s="1"/>
      <c r="G214" s="1"/>
      <c r="H214" s="1"/>
      <c r="I214" s="1"/>
    </row>
    <row r="215" spans="1:9" x14ac:dyDescent="0.25">
      <c r="A215" s="1"/>
      <c r="B215" s="1"/>
      <c r="C215" s="1"/>
      <c r="D215" s="1"/>
      <c r="E215" s="1"/>
      <c r="F215" s="1"/>
      <c r="G215" s="1"/>
      <c r="H215" s="1"/>
      <c r="I215" s="1"/>
    </row>
    <row r="216" spans="1:9" x14ac:dyDescent="0.25">
      <c r="A216" s="1"/>
      <c r="B216" s="1"/>
      <c r="C216" s="1"/>
      <c r="D216" s="1"/>
      <c r="E216" s="1"/>
      <c r="F216" s="1"/>
      <c r="G216" s="1"/>
      <c r="H216" s="1"/>
      <c r="I216" s="1"/>
    </row>
    <row r="217" spans="1:9" x14ac:dyDescent="0.25">
      <c r="A217" s="1"/>
      <c r="B217" s="1"/>
      <c r="C217" s="1"/>
      <c r="D217" s="1"/>
      <c r="E217" s="1"/>
      <c r="F217" s="1"/>
      <c r="G217" s="1"/>
      <c r="H217" s="1"/>
      <c r="I217" s="1"/>
    </row>
    <row r="218" spans="1:9" x14ac:dyDescent="0.25">
      <c r="A218" s="1"/>
      <c r="B218" s="1"/>
      <c r="C218" s="1"/>
      <c r="D218" s="1"/>
      <c r="E218" s="1"/>
      <c r="F218" s="1"/>
      <c r="G218" s="1"/>
      <c r="H218" s="1"/>
      <c r="I218" s="1"/>
    </row>
    <row r="219" spans="1:9" x14ac:dyDescent="0.25">
      <c r="A219" s="1"/>
      <c r="B219" s="1"/>
      <c r="C219" s="1"/>
      <c r="D219" s="1"/>
      <c r="E219" s="1"/>
      <c r="F219" s="1"/>
      <c r="G219" s="1"/>
      <c r="H219" s="1"/>
      <c r="I219" s="1"/>
    </row>
    <row r="220" spans="1:9" x14ac:dyDescent="0.25">
      <c r="A220" s="1"/>
      <c r="B220" s="1"/>
      <c r="C220" s="1"/>
      <c r="D220" s="1"/>
      <c r="E220" s="1"/>
      <c r="F220" s="1"/>
      <c r="G220" s="1"/>
      <c r="H220" s="1"/>
      <c r="I220" s="1"/>
    </row>
    <row r="221" spans="1:9" x14ac:dyDescent="0.25">
      <c r="A221" s="1"/>
      <c r="B221" s="1"/>
      <c r="C221" s="1"/>
      <c r="D221" s="1"/>
      <c r="E221" s="1"/>
      <c r="F221" s="1"/>
      <c r="G221" s="1"/>
      <c r="H221" s="1"/>
      <c r="I221" s="1"/>
    </row>
    <row r="222" spans="1:9" x14ac:dyDescent="0.25">
      <c r="A222" s="1"/>
      <c r="B222" s="1"/>
      <c r="C222" s="1"/>
      <c r="D222" s="1"/>
      <c r="E222" s="1"/>
      <c r="F222" s="1"/>
      <c r="G222" s="1"/>
      <c r="H222" s="1"/>
      <c r="I222" s="1"/>
    </row>
    <row r="223" spans="1:9" x14ac:dyDescent="0.25">
      <c r="A223" s="1"/>
      <c r="B223" s="1"/>
      <c r="C223" s="1"/>
      <c r="D223" s="1"/>
      <c r="E223" s="1"/>
      <c r="F223" s="1"/>
      <c r="G223" s="1"/>
      <c r="H223" s="1"/>
      <c r="I223" s="1"/>
    </row>
    <row r="224" spans="1:9" x14ac:dyDescent="0.25">
      <c r="A224" s="1"/>
      <c r="B224" s="1"/>
      <c r="C224" s="1"/>
      <c r="D224" s="1"/>
      <c r="E224" s="1"/>
      <c r="F224" s="1"/>
      <c r="G224" s="1"/>
      <c r="H224" s="1"/>
      <c r="I224" s="1"/>
    </row>
    <row r="225" spans="1:9" x14ac:dyDescent="0.25">
      <c r="A225" s="1"/>
      <c r="B225" s="1"/>
      <c r="C225" s="1"/>
      <c r="D225" s="1"/>
      <c r="E225" s="1"/>
      <c r="F225" s="1"/>
      <c r="G225" s="1"/>
      <c r="H225" s="1"/>
      <c r="I225" s="1"/>
    </row>
    <row r="226" spans="1:9" x14ac:dyDescent="0.25">
      <c r="A226" s="1"/>
      <c r="B226" s="1"/>
      <c r="C226" s="1"/>
      <c r="D226" s="1"/>
      <c r="E226" s="1"/>
      <c r="F226" s="1"/>
      <c r="G226" s="1"/>
      <c r="H226" s="1"/>
      <c r="I226" s="1"/>
    </row>
    <row r="227" spans="1:9" x14ac:dyDescent="0.25">
      <c r="A227" s="1"/>
      <c r="B227" s="1"/>
      <c r="C227" s="1"/>
      <c r="D227" s="1"/>
      <c r="E227" s="1"/>
      <c r="F227" s="1"/>
      <c r="G227" s="1"/>
      <c r="H227" s="1"/>
      <c r="I227" s="1"/>
    </row>
    <row r="228" spans="1:9" x14ac:dyDescent="0.25">
      <c r="A228" s="1"/>
      <c r="B228" s="1"/>
      <c r="C228" s="1"/>
      <c r="D228" s="1"/>
      <c r="E228" s="1"/>
      <c r="F228" s="1"/>
      <c r="G228" s="1"/>
      <c r="H228" s="1"/>
      <c r="I228" s="1"/>
    </row>
    <row r="229" spans="1:9" x14ac:dyDescent="0.25">
      <c r="A229" s="1"/>
      <c r="B229" s="1"/>
      <c r="C229" s="1"/>
      <c r="D229" s="1"/>
      <c r="E229" s="1"/>
      <c r="F229" s="1"/>
      <c r="G229" s="1"/>
      <c r="H229" s="1"/>
      <c r="I229" s="1"/>
    </row>
    <row r="230" spans="1:9" x14ac:dyDescent="0.25">
      <c r="A230" s="1"/>
      <c r="B230" s="1"/>
      <c r="C230" s="1"/>
      <c r="D230" s="1"/>
      <c r="E230" s="1"/>
      <c r="F230" s="1"/>
      <c r="G230" s="1"/>
      <c r="H230" s="1"/>
      <c r="I230" s="1"/>
    </row>
    <row r="231" spans="1:9" x14ac:dyDescent="0.25">
      <c r="A231" s="1"/>
      <c r="B231" s="1"/>
      <c r="C231" s="1"/>
      <c r="D231" s="1"/>
      <c r="E231" s="1"/>
      <c r="F231" s="1"/>
      <c r="G231" s="1"/>
      <c r="H231" s="1"/>
      <c r="I231" s="1"/>
    </row>
    <row r="232" spans="1:9" x14ac:dyDescent="0.25">
      <c r="A232" s="1"/>
      <c r="B232" s="1"/>
      <c r="C232" s="1"/>
      <c r="D232" s="1"/>
      <c r="E232" s="1"/>
      <c r="F232" s="1"/>
      <c r="G232" s="1"/>
      <c r="H232" s="1"/>
      <c r="I232" s="1"/>
    </row>
    <row r="233" spans="1:9" x14ac:dyDescent="0.25">
      <c r="A233" s="1"/>
      <c r="B233" s="1"/>
      <c r="C233" s="1"/>
      <c r="D233" s="1"/>
      <c r="E233" s="1"/>
      <c r="F233" s="1"/>
      <c r="G233" s="1"/>
      <c r="H233" s="1"/>
      <c r="I233" s="1"/>
    </row>
    <row r="234" spans="1:9" x14ac:dyDescent="0.25">
      <c r="A234" s="1"/>
      <c r="B234" s="1"/>
      <c r="C234" s="1"/>
      <c r="D234" s="1"/>
      <c r="E234" s="1"/>
      <c r="F234" s="1"/>
      <c r="G234" s="1"/>
      <c r="H234" s="1"/>
      <c r="I234" s="1"/>
    </row>
    <row r="235" spans="1:9" x14ac:dyDescent="0.25">
      <c r="A235" s="1"/>
      <c r="B235" s="1"/>
      <c r="C235" s="1"/>
      <c r="D235" s="1"/>
      <c r="E235" s="1"/>
      <c r="F235" s="1"/>
      <c r="G235" s="1"/>
      <c r="H235" s="1"/>
      <c r="I235" s="1"/>
    </row>
    <row r="236" spans="1:9" x14ac:dyDescent="0.25">
      <c r="A236" s="1"/>
      <c r="B236" s="1"/>
      <c r="C236" s="1"/>
      <c r="D236" s="1"/>
      <c r="E236" s="1"/>
      <c r="F236" s="1"/>
      <c r="G236" s="1"/>
      <c r="H236" s="1"/>
      <c r="I236" s="1"/>
    </row>
    <row r="237" spans="1:9" x14ac:dyDescent="0.25">
      <c r="A237" s="1"/>
      <c r="B237" s="1"/>
      <c r="C237" s="1"/>
      <c r="D237" s="1"/>
      <c r="E237" s="1"/>
      <c r="F237" s="1"/>
      <c r="G237" s="1"/>
      <c r="H237" s="1"/>
      <c r="I237" s="1"/>
    </row>
    <row r="238" spans="1:9" x14ac:dyDescent="0.25">
      <c r="A238" s="1"/>
      <c r="B238" s="1"/>
      <c r="C238" s="1"/>
      <c r="D238" s="1"/>
      <c r="E238" s="1"/>
      <c r="F238" s="1"/>
      <c r="G238" s="1"/>
      <c r="H238" s="1"/>
      <c r="I238" s="1"/>
    </row>
    <row r="239" spans="1:9" x14ac:dyDescent="0.25">
      <c r="A239" s="1"/>
      <c r="B239" s="1"/>
      <c r="C239" s="1"/>
      <c r="D239" s="1"/>
      <c r="E239" s="1"/>
      <c r="F239" s="1"/>
      <c r="G239" s="1"/>
      <c r="H239" s="1"/>
      <c r="I239" s="1"/>
    </row>
    <row r="240" spans="1:9" x14ac:dyDescent="0.25">
      <c r="A240" s="1"/>
      <c r="B240" s="1"/>
      <c r="C240" s="1"/>
      <c r="D240" s="1"/>
      <c r="E240" s="1"/>
      <c r="F240" s="1"/>
      <c r="G240" s="1"/>
      <c r="H240" s="1"/>
      <c r="I240" s="1"/>
    </row>
    <row r="241" spans="1:9" x14ac:dyDescent="0.25">
      <c r="A241" s="1"/>
      <c r="B241" s="1"/>
      <c r="C241" s="1"/>
      <c r="D241" s="1"/>
      <c r="E241" s="1"/>
      <c r="F241" s="1"/>
      <c r="G241" s="1"/>
      <c r="H241" s="1"/>
      <c r="I241" s="1"/>
    </row>
    <row r="242" spans="1:9" x14ac:dyDescent="0.25">
      <c r="A242" s="1"/>
      <c r="B242" s="1"/>
      <c r="C242" s="1"/>
      <c r="D242" s="1"/>
      <c r="E242" s="1"/>
      <c r="F242" s="1"/>
      <c r="G242" s="1"/>
      <c r="H242" s="1"/>
      <c r="I242" s="1"/>
    </row>
    <row r="243" spans="1:9" x14ac:dyDescent="0.25">
      <c r="A243" s="1"/>
      <c r="B243" s="1"/>
      <c r="C243" s="1"/>
      <c r="D243" s="1"/>
      <c r="E243" s="1"/>
      <c r="F243" s="1"/>
      <c r="G243" s="1"/>
      <c r="H243" s="1"/>
      <c r="I243" s="1"/>
    </row>
    <row r="244" spans="1:9" x14ac:dyDescent="0.25">
      <c r="A244" s="1"/>
      <c r="B244" s="1"/>
      <c r="C244" s="1"/>
      <c r="D244" s="1"/>
      <c r="E244" s="1"/>
      <c r="F244" s="1"/>
      <c r="G244" s="1"/>
      <c r="H244" s="1"/>
      <c r="I244" s="1"/>
    </row>
    <row r="245" spans="1:9" x14ac:dyDescent="0.25">
      <c r="A245" s="1"/>
      <c r="B245" s="1"/>
      <c r="C245" s="1"/>
      <c r="D245" s="1"/>
      <c r="E245" s="1"/>
      <c r="F245" s="1"/>
      <c r="G245" s="1"/>
      <c r="H245" s="1"/>
      <c r="I245" s="1"/>
    </row>
    <row r="246" spans="1:9" x14ac:dyDescent="0.25">
      <c r="A246" s="1"/>
      <c r="B246" s="1"/>
      <c r="C246" s="1"/>
      <c r="D246" s="1"/>
      <c r="E246" s="1"/>
      <c r="F246" s="1"/>
      <c r="G246" s="1"/>
      <c r="H246" s="1"/>
      <c r="I246" s="1"/>
    </row>
    <row r="247" spans="1:9" x14ac:dyDescent="0.25">
      <c r="A247" s="1"/>
      <c r="B247" s="1"/>
      <c r="C247" s="1"/>
      <c r="D247" s="1"/>
      <c r="E247" s="1"/>
      <c r="F247" s="1"/>
      <c r="G247" s="1"/>
      <c r="H247" s="1"/>
      <c r="I247" s="1"/>
    </row>
    <row r="248" spans="1:9" x14ac:dyDescent="0.25">
      <c r="A248" s="1"/>
      <c r="B248" s="1"/>
      <c r="C248" s="1"/>
      <c r="D248" s="1"/>
      <c r="E248" s="1"/>
      <c r="F248" s="1"/>
      <c r="G248" s="1"/>
      <c r="H248" s="1"/>
      <c r="I248" s="1"/>
    </row>
    <row r="249" spans="1:9" x14ac:dyDescent="0.25">
      <c r="A249" s="1"/>
      <c r="B249" s="1"/>
      <c r="C249" s="1"/>
      <c r="D249" s="1"/>
      <c r="E249" s="1"/>
      <c r="F249" s="1"/>
      <c r="G249" s="1"/>
      <c r="H249" s="1"/>
      <c r="I249" s="1"/>
    </row>
    <row r="250" spans="1:9" x14ac:dyDescent="0.25">
      <c r="A250" s="1"/>
      <c r="B250" s="1"/>
      <c r="C250" s="1"/>
      <c r="D250" s="1"/>
      <c r="E250" s="1"/>
      <c r="F250" s="1"/>
      <c r="G250" s="1"/>
      <c r="H250" s="1"/>
      <c r="I250" s="1"/>
    </row>
    <row r="251" spans="1:9" x14ac:dyDescent="0.25">
      <c r="A251" s="1"/>
      <c r="B251" s="1"/>
      <c r="C251" s="1"/>
      <c r="D251" s="1"/>
      <c r="E251" s="1"/>
      <c r="F251" s="1"/>
      <c r="G251" s="1"/>
      <c r="H251" s="1"/>
      <c r="I251" s="1"/>
    </row>
    <row r="252" spans="1:9" x14ac:dyDescent="0.25">
      <c r="A252" s="1"/>
      <c r="B252" s="1"/>
      <c r="C252" s="1"/>
      <c r="D252" s="1"/>
      <c r="E252" s="1"/>
      <c r="F252" s="1"/>
      <c r="G252" s="1"/>
      <c r="H252" s="1"/>
      <c r="I252" s="1"/>
    </row>
    <row r="253" spans="1:9" x14ac:dyDescent="0.25">
      <c r="A253" s="1"/>
      <c r="B253" s="1"/>
      <c r="C253" s="1"/>
      <c r="D253" s="1"/>
      <c r="E253" s="1"/>
      <c r="F253" s="1"/>
      <c r="G253" s="1"/>
      <c r="H253" s="1"/>
      <c r="I253" s="1"/>
    </row>
    <row r="254" spans="1:9" x14ac:dyDescent="0.25">
      <c r="A254" s="1"/>
      <c r="B254" s="1"/>
      <c r="C254" s="1"/>
      <c r="D254" s="1"/>
      <c r="E254" s="1"/>
      <c r="F254" s="1"/>
      <c r="G254" s="1"/>
      <c r="H254" s="1"/>
      <c r="I254" s="1"/>
    </row>
    <row r="255" spans="1:9" x14ac:dyDescent="0.25">
      <c r="A255" s="1"/>
      <c r="B255" s="1"/>
      <c r="C255" s="1"/>
      <c r="D255" s="1"/>
      <c r="E255" s="1"/>
      <c r="F255" s="1"/>
      <c r="G255" s="1"/>
      <c r="H255" s="1"/>
      <c r="I255" s="1"/>
    </row>
    <row r="256" spans="1:9" x14ac:dyDescent="0.25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25">
      <c r="A257" s="1"/>
      <c r="B257" s="1"/>
      <c r="C257" s="1"/>
      <c r="D257" s="1"/>
      <c r="E257" s="1"/>
      <c r="F257" s="1"/>
      <c r="G257" s="1"/>
      <c r="H257" s="1"/>
      <c r="I257" s="1"/>
    </row>
    <row r="258" spans="1:9" x14ac:dyDescent="0.25">
      <c r="A258" s="1"/>
      <c r="B258" s="1"/>
      <c r="C258" s="1"/>
      <c r="D258" s="1"/>
      <c r="E258" s="1"/>
      <c r="F258" s="1"/>
      <c r="G258" s="1"/>
      <c r="H258" s="1"/>
      <c r="I258" s="1"/>
    </row>
    <row r="259" spans="1:9" x14ac:dyDescent="0.25">
      <c r="A259" s="1"/>
      <c r="B259" s="1"/>
      <c r="C259" s="1"/>
      <c r="D259" s="1"/>
      <c r="E259" s="1"/>
      <c r="F259" s="1"/>
      <c r="G259" s="1"/>
      <c r="H259" s="1"/>
      <c r="I259" s="1"/>
    </row>
    <row r="260" spans="1:9" x14ac:dyDescent="0.25">
      <c r="A260" s="1"/>
      <c r="B260" s="1"/>
      <c r="C260" s="1"/>
      <c r="D260" s="1"/>
      <c r="E260" s="1"/>
      <c r="F260" s="1"/>
      <c r="G260" s="1"/>
      <c r="H260" s="1"/>
      <c r="I260" s="1"/>
    </row>
    <row r="261" spans="1:9" x14ac:dyDescent="0.25">
      <c r="A261" s="1"/>
      <c r="B261" s="1"/>
      <c r="C261" s="1"/>
      <c r="D261" s="1"/>
      <c r="E261" s="1"/>
      <c r="F261" s="1"/>
      <c r="G261" s="1"/>
      <c r="H261" s="1"/>
      <c r="I261" s="1"/>
    </row>
    <row r="262" spans="1:9" x14ac:dyDescent="0.25">
      <c r="A262" s="1"/>
      <c r="B262" s="1"/>
      <c r="C262" s="1"/>
      <c r="D262" s="1"/>
      <c r="E262" s="1"/>
      <c r="F262" s="1"/>
      <c r="G262" s="1"/>
      <c r="H262" s="1"/>
      <c r="I262" s="1"/>
    </row>
    <row r="263" spans="1:9" x14ac:dyDescent="0.25">
      <c r="A263" s="1"/>
      <c r="B263" s="1"/>
      <c r="C263" s="1"/>
      <c r="D263" s="1"/>
      <c r="E263" s="1"/>
      <c r="F263" s="1"/>
      <c r="G263" s="1"/>
      <c r="H263" s="1"/>
      <c r="I263" s="1"/>
    </row>
    <row r="264" spans="1:9" x14ac:dyDescent="0.25">
      <c r="A264" s="1"/>
      <c r="B264" s="1"/>
      <c r="C264" s="1"/>
      <c r="D264" s="1"/>
      <c r="E264" s="1"/>
      <c r="F264" s="1"/>
      <c r="G264" s="1"/>
      <c r="H264" s="1"/>
      <c r="I264" s="1"/>
    </row>
    <row r="265" spans="1:9" x14ac:dyDescent="0.25">
      <c r="A265" s="1"/>
      <c r="B265" s="1"/>
      <c r="C265" s="1"/>
      <c r="D265" s="1"/>
      <c r="E265" s="1"/>
      <c r="F265" s="1"/>
      <c r="G265" s="1"/>
      <c r="H265" s="1"/>
      <c r="I265" s="1"/>
    </row>
    <row r="266" spans="1:9" x14ac:dyDescent="0.25">
      <c r="A266" s="1"/>
      <c r="B266" s="1"/>
      <c r="C266" s="1"/>
      <c r="D266" s="1"/>
      <c r="E266" s="1"/>
      <c r="F266" s="1"/>
      <c r="G266" s="1"/>
      <c r="H266" s="1"/>
      <c r="I266" s="1"/>
    </row>
    <row r="267" spans="1:9" x14ac:dyDescent="0.25">
      <c r="A267" s="1"/>
      <c r="B267" s="1"/>
      <c r="C267" s="1"/>
      <c r="D267" s="1"/>
      <c r="E267" s="1"/>
      <c r="F267" s="1"/>
      <c r="G267" s="1"/>
      <c r="H267" s="1"/>
      <c r="I267" s="1"/>
    </row>
    <row r="268" spans="1:9" x14ac:dyDescent="0.25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25">
      <c r="A269" s="1"/>
      <c r="B269" s="1"/>
      <c r="C269" s="1"/>
      <c r="D269" s="1"/>
      <c r="E269" s="1"/>
      <c r="F269" s="1"/>
      <c r="G269" s="1"/>
      <c r="H269" s="1"/>
      <c r="I269" s="1"/>
    </row>
    <row r="270" spans="1:9" x14ac:dyDescent="0.25">
      <c r="A270" s="1"/>
      <c r="B270" s="1"/>
      <c r="C270" s="1"/>
      <c r="D270" s="1"/>
      <c r="E270" s="1"/>
      <c r="F270" s="1"/>
      <c r="G270" s="1"/>
      <c r="H270" s="1"/>
      <c r="I270" s="1"/>
    </row>
    <row r="271" spans="1:9" x14ac:dyDescent="0.25">
      <c r="A271" s="1"/>
      <c r="B271" s="1"/>
      <c r="C271" s="1"/>
      <c r="D271" s="1"/>
      <c r="E271" s="1"/>
      <c r="F271" s="1"/>
      <c r="G271" s="1"/>
      <c r="H271" s="1"/>
      <c r="I271" s="1"/>
    </row>
    <row r="272" spans="1:9" x14ac:dyDescent="0.25">
      <c r="A272" s="1"/>
      <c r="B272" s="1"/>
      <c r="C272" s="1"/>
      <c r="D272" s="1"/>
      <c r="E272" s="1"/>
      <c r="F272" s="1"/>
      <c r="G272" s="1"/>
      <c r="H272" s="1"/>
      <c r="I272" s="1"/>
    </row>
    <row r="273" spans="1:9" x14ac:dyDescent="0.25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25">
      <c r="A274" s="1"/>
      <c r="B274" s="1"/>
      <c r="C274" s="1"/>
      <c r="D274" s="1"/>
      <c r="E274" s="1"/>
      <c r="F274" s="1"/>
      <c r="G274" s="1"/>
      <c r="H274" s="1"/>
      <c r="I274" s="1"/>
    </row>
    <row r="275" spans="1:9" x14ac:dyDescent="0.25">
      <c r="A275" s="1"/>
      <c r="B275" s="1"/>
      <c r="C275" s="1"/>
      <c r="D275" s="1"/>
      <c r="E275" s="1"/>
      <c r="F275" s="1"/>
      <c r="G275" s="1"/>
      <c r="H275" s="1"/>
      <c r="I275" s="1"/>
    </row>
    <row r="276" spans="1:9" x14ac:dyDescent="0.25">
      <c r="A276" s="1"/>
      <c r="B276" s="1"/>
      <c r="C276" s="1"/>
      <c r="D276" s="1"/>
      <c r="E276" s="1"/>
      <c r="F276" s="1"/>
      <c r="G276" s="1"/>
      <c r="H276" s="1"/>
      <c r="I276" s="1"/>
    </row>
    <row r="277" spans="1:9" x14ac:dyDescent="0.25">
      <c r="A277" s="1"/>
      <c r="B277" s="1"/>
      <c r="C277" s="1"/>
      <c r="D277" s="1"/>
      <c r="E277" s="1"/>
      <c r="F277" s="1"/>
      <c r="G277" s="1"/>
      <c r="H277" s="1"/>
      <c r="I277" s="1"/>
    </row>
    <row r="278" spans="1:9" x14ac:dyDescent="0.25">
      <c r="A278" s="1"/>
      <c r="B278" s="1"/>
      <c r="C278" s="1"/>
      <c r="D278" s="1"/>
      <c r="E278" s="1"/>
      <c r="F278" s="1"/>
      <c r="G278" s="1"/>
      <c r="H278" s="1"/>
      <c r="I278" s="1"/>
    </row>
    <row r="279" spans="1:9" x14ac:dyDescent="0.25">
      <c r="A279" s="1"/>
      <c r="B279" s="1"/>
      <c r="C279" s="1"/>
      <c r="D279" s="1"/>
      <c r="E279" s="1"/>
      <c r="F279" s="1"/>
      <c r="G279" s="1"/>
      <c r="H279" s="1"/>
      <c r="I279" s="1"/>
    </row>
    <row r="280" spans="1:9" x14ac:dyDescent="0.25">
      <c r="A280" s="1"/>
      <c r="B280" s="1"/>
      <c r="C280" s="1"/>
      <c r="D280" s="1"/>
      <c r="E280" s="1"/>
      <c r="F280" s="1"/>
      <c r="G280" s="1"/>
      <c r="H280" s="1"/>
      <c r="I280" s="1"/>
    </row>
    <row r="281" spans="1:9" x14ac:dyDescent="0.25">
      <c r="A281" s="1"/>
      <c r="B281" s="1"/>
      <c r="C281" s="1"/>
      <c r="D281" s="1"/>
      <c r="E281" s="1"/>
      <c r="F281" s="1"/>
      <c r="G281" s="1"/>
      <c r="H281" s="1"/>
      <c r="I281" s="1"/>
    </row>
    <row r="282" spans="1:9" x14ac:dyDescent="0.25">
      <c r="A282" s="1"/>
      <c r="B282" s="1"/>
      <c r="C282" s="1"/>
      <c r="D282" s="1"/>
      <c r="E282" s="1"/>
      <c r="F282" s="1"/>
      <c r="G282" s="1"/>
      <c r="H282" s="1"/>
      <c r="I282" s="1"/>
    </row>
    <row r="283" spans="1:9" x14ac:dyDescent="0.25">
      <c r="A283" s="1"/>
      <c r="B283" s="1"/>
      <c r="C283" s="1"/>
      <c r="D283" s="1"/>
      <c r="E283" s="1"/>
      <c r="F283" s="1"/>
      <c r="G283" s="1"/>
      <c r="H283" s="1"/>
      <c r="I283" s="1"/>
    </row>
    <row r="284" spans="1:9" x14ac:dyDescent="0.25">
      <c r="A284" s="1"/>
      <c r="B284" s="1"/>
      <c r="C284" s="1"/>
      <c r="D284" s="1"/>
      <c r="E284" s="1"/>
      <c r="F284" s="1"/>
      <c r="G284" s="1"/>
      <c r="H284" s="1"/>
      <c r="I284" s="1"/>
    </row>
    <row r="285" spans="1:9" x14ac:dyDescent="0.25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25">
      <c r="A286" s="1"/>
      <c r="B286" s="1"/>
      <c r="C286" s="1"/>
      <c r="D286" s="1"/>
      <c r="E286" s="1"/>
      <c r="F286" s="1"/>
      <c r="G286" s="1"/>
      <c r="H286" s="1"/>
      <c r="I286" s="1"/>
    </row>
    <row r="287" spans="1:9" x14ac:dyDescent="0.25">
      <c r="A287" s="1"/>
      <c r="B287" s="1"/>
      <c r="C287" s="1"/>
      <c r="D287" s="1"/>
      <c r="E287" s="1"/>
      <c r="F287" s="1"/>
      <c r="G287" s="1"/>
      <c r="H287" s="1"/>
      <c r="I287" s="1"/>
    </row>
    <row r="288" spans="1:9" x14ac:dyDescent="0.25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25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25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25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25">
      <c r="A292" s="1"/>
      <c r="B292" s="1"/>
      <c r="C292" s="1"/>
      <c r="D292" s="1"/>
      <c r="E292" s="1"/>
      <c r="F292" s="1"/>
      <c r="G292" s="1"/>
      <c r="H292" s="1"/>
      <c r="I292" s="1"/>
    </row>
    <row r="293" spans="1:9" x14ac:dyDescent="0.25">
      <c r="A293" s="1"/>
      <c r="B293" s="1"/>
      <c r="C293" s="1"/>
      <c r="D293" s="1"/>
      <c r="E293" s="1"/>
      <c r="F293" s="1"/>
      <c r="G293" s="1"/>
      <c r="H293" s="1"/>
      <c r="I293" s="1"/>
    </row>
    <row r="294" spans="1:9" x14ac:dyDescent="0.25">
      <c r="A294" s="1"/>
      <c r="B294" s="1"/>
      <c r="C294" s="1"/>
      <c r="D294" s="1"/>
      <c r="E294" s="1"/>
      <c r="F294" s="1"/>
      <c r="G294" s="1"/>
      <c r="H294" s="1"/>
      <c r="I294" s="1"/>
    </row>
    <row r="295" spans="1:9" x14ac:dyDescent="0.25">
      <c r="A295" s="1"/>
      <c r="B295" s="1"/>
      <c r="C295" s="1"/>
      <c r="D295" s="1"/>
      <c r="E295" s="1"/>
      <c r="F295" s="1"/>
      <c r="G295" s="1"/>
      <c r="H295" s="1"/>
      <c r="I295" s="1"/>
    </row>
    <row r="296" spans="1:9" x14ac:dyDescent="0.25">
      <c r="A296" s="1"/>
      <c r="B296" s="1"/>
      <c r="C296" s="1"/>
      <c r="D296" s="1"/>
      <c r="E296" s="1"/>
      <c r="F296" s="1"/>
      <c r="G296" s="1"/>
      <c r="H296" s="1"/>
      <c r="I296" s="1"/>
    </row>
    <row r="297" spans="1:9" x14ac:dyDescent="0.25">
      <c r="A297" s="1"/>
      <c r="B297" s="1"/>
      <c r="C297" s="1"/>
      <c r="D297" s="1"/>
      <c r="E297" s="1"/>
      <c r="F297" s="1"/>
      <c r="G297" s="1"/>
      <c r="H297" s="1"/>
      <c r="I297" s="1"/>
    </row>
    <row r="298" spans="1:9" x14ac:dyDescent="0.25">
      <c r="A298" s="1"/>
      <c r="B298" s="1"/>
      <c r="C298" s="1"/>
      <c r="D298" s="1"/>
      <c r="E298" s="1"/>
      <c r="F298" s="1"/>
      <c r="G298" s="1"/>
      <c r="H298" s="1"/>
      <c r="I298" s="1"/>
    </row>
    <row r="299" spans="1:9" x14ac:dyDescent="0.25">
      <c r="A299" s="1"/>
      <c r="B299" s="1"/>
      <c r="C299" s="1"/>
      <c r="D299" s="1"/>
      <c r="E299" s="1"/>
      <c r="F299" s="1"/>
      <c r="G299" s="1"/>
      <c r="H299" s="1"/>
      <c r="I299" s="1"/>
    </row>
    <row r="300" spans="1:9" x14ac:dyDescent="0.25">
      <c r="A300" s="1"/>
      <c r="B300" s="1"/>
      <c r="C300" s="1"/>
      <c r="D300" s="1"/>
      <c r="E300" s="1"/>
      <c r="F300" s="1"/>
      <c r="G300" s="1"/>
      <c r="H300" s="1"/>
      <c r="I300" s="1"/>
    </row>
    <row r="301" spans="1:9" x14ac:dyDescent="0.25">
      <c r="A301" s="1"/>
      <c r="B301" s="1"/>
      <c r="C301" s="1"/>
      <c r="D301" s="1"/>
      <c r="E301" s="1"/>
      <c r="F301" s="1"/>
      <c r="G301" s="1"/>
      <c r="H301" s="1"/>
      <c r="I301" s="1"/>
    </row>
    <row r="302" spans="1:9" x14ac:dyDescent="0.25">
      <c r="A302" s="1"/>
      <c r="B302" s="1"/>
      <c r="C302" s="1"/>
      <c r="D302" s="1"/>
      <c r="E302" s="1"/>
      <c r="F302" s="1"/>
      <c r="G302" s="1"/>
      <c r="H302" s="1"/>
      <c r="I302" s="1"/>
    </row>
    <row r="303" spans="1:9" x14ac:dyDescent="0.25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25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25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25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25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25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25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25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25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25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25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25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25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25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25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25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25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25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25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25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25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25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25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25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25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25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25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25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25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25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25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25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25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25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25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25">
      <c r="A338" s="1"/>
      <c r="B338" s="1"/>
      <c r="C338" s="1"/>
      <c r="D338" s="1"/>
      <c r="E338" s="1"/>
      <c r="F338" s="1"/>
      <c r="G338" s="1"/>
      <c r="H338" s="1"/>
      <c r="I338" s="1"/>
    </row>
  </sheetData>
  <sortState ref="A3:L101">
    <sortCondition ref="A3:A101"/>
  </sortState>
  <mergeCells count="10">
    <mergeCell ref="M1:O1"/>
    <mergeCell ref="P1:R1"/>
    <mergeCell ref="J1:L1"/>
    <mergeCell ref="H1:H2"/>
    <mergeCell ref="I1:I2"/>
    <mergeCell ref="B1:D1"/>
    <mergeCell ref="A1:A2"/>
    <mergeCell ref="E1:E2"/>
    <mergeCell ref="F1:F2"/>
    <mergeCell ref="G1:G2"/>
  </mergeCells>
  <pageMargins left="0.7" right="0.7" top="0.78740157499999996" bottom="0.78740157499999996" header="0.3" footer="0.3"/>
  <pageSetup paperSize="8" scale="3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I5" sqref="I5"/>
    </sheetView>
  </sheetViews>
  <sheetFormatPr defaultRowHeight="15" x14ac:dyDescent="0.25"/>
  <sheetData>
    <row r="1" spans="1:13" ht="15.75" thickBot="1" x14ac:dyDescent="0.3">
      <c r="A1" s="19" t="s">
        <v>182</v>
      </c>
      <c r="B1" s="1"/>
      <c r="C1" s="1"/>
      <c r="D1" s="1"/>
      <c r="E1" s="1"/>
      <c r="F1" s="1"/>
      <c r="G1" s="1"/>
      <c r="H1" s="19" t="s">
        <v>191</v>
      </c>
      <c r="I1" s="1"/>
      <c r="J1" s="1"/>
      <c r="K1" s="1"/>
      <c r="L1" s="1"/>
    </row>
    <row r="2" spans="1:13" x14ac:dyDescent="0.25">
      <c r="A2" s="38" t="s">
        <v>183</v>
      </c>
      <c r="B2" s="20" t="s">
        <v>181</v>
      </c>
      <c r="C2" s="20" t="s">
        <v>12</v>
      </c>
      <c r="D2" s="50" t="s">
        <v>185</v>
      </c>
      <c r="E2" s="50"/>
      <c r="F2" s="47"/>
      <c r="G2" s="36"/>
      <c r="H2" s="29" t="s">
        <v>183</v>
      </c>
      <c r="I2" s="31" t="s">
        <v>181</v>
      </c>
      <c r="J2" s="31" t="s">
        <v>12</v>
      </c>
      <c r="K2" s="47" t="s">
        <v>192</v>
      </c>
      <c r="L2" s="48"/>
      <c r="M2" s="49"/>
    </row>
    <row r="3" spans="1:13" ht="15.75" thickBot="1" x14ac:dyDescent="0.3">
      <c r="A3" s="46"/>
      <c r="B3" s="6" t="s">
        <v>184</v>
      </c>
      <c r="C3" s="6" t="s">
        <v>189</v>
      </c>
      <c r="D3" s="6" t="s">
        <v>186</v>
      </c>
      <c r="E3" s="6" t="s">
        <v>187</v>
      </c>
      <c r="F3" s="13" t="s">
        <v>188</v>
      </c>
      <c r="G3" s="36"/>
      <c r="H3" s="30"/>
      <c r="I3" s="6" t="s">
        <v>184</v>
      </c>
      <c r="J3" s="6" t="s">
        <v>189</v>
      </c>
      <c r="K3" s="6" t="s">
        <v>186</v>
      </c>
      <c r="L3" s="6" t="s">
        <v>187</v>
      </c>
      <c r="M3" s="7" t="s">
        <v>188</v>
      </c>
    </row>
    <row r="4" spans="1:13" ht="15.75" thickBot="1" x14ac:dyDescent="0.3">
      <c r="A4" s="8" t="s">
        <v>176</v>
      </c>
      <c r="B4" s="9">
        <f>0.44*2</f>
        <v>0.88</v>
      </c>
      <c r="C4" s="9">
        <v>2</v>
      </c>
      <c r="D4" s="9">
        <v>16.7</v>
      </c>
      <c r="E4" s="9">
        <f t="shared" ref="E4:E30" si="0">D4*B4</f>
        <v>14.696</v>
      </c>
      <c r="F4" s="14">
        <f t="shared" ref="F4:F30" si="1">C4*E4</f>
        <v>29.391999999999999</v>
      </c>
      <c r="G4" s="36"/>
      <c r="H4" s="26" t="s">
        <v>180</v>
      </c>
      <c r="I4" s="27">
        <v>2</v>
      </c>
      <c r="J4" s="27">
        <v>8</v>
      </c>
      <c r="K4" s="27">
        <f>0.12*0.16</f>
        <v>1.9199999999999998E-2</v>
      </c>
      <c r="L4" s="27">
        <f>I4*K4</f>
        <v>3.8399999999999997E-2</v>
      </c>
      <c r="M4" s="28">
        <f>L4*J4</f>
        <v>0.30719999999999997</v>
      </c>
    </row>
    <row r="5" spans="1:13" ht="15.75" thickBot="1" x14ac:dyDescent="0.3">
      <c r="A5" s="4" t="s">
        <v>176</v>
      </c>
      <c r="B5" s="2">
        <f>2*0.45</f>
        <v>0.9</v>
      </c>
      <c r="C5" s="2">
        <v>10</v>
      </c>
      <c r="D5" s="2">
        <v>16.7</v>
      </c>
      <c r="E5" s="2">
        <f t="shared" si="0"/>
        <v>15.03</v>
      </c>
      <c r="F5" s="15">
        <f t="shared" si="1"/>
        <v>150.29999999999998</v>
      </c>
      <c r="G5" s="36"/>
      <c r="H5" s="32" t="s">
        <v>193</v>
      </c>
      <c r="I5" s="33"/>
      <c r="J5" s="34"/>
      <c r="K5" s="34"/>
      <c r="L5" s="35"/>
      <c r="M5" s="23">
        <f>M4</f>
        <v>0.30719999999999997</v>
      </c>
    </row>
    <row r="6" spans="1:13" x14ac:dyDescent="0.25">
      <c r="A6" s="4" t="s">
        <v>176</v>
      </c>
      <c r="B6" s="2">
        <f>2*0.5</f>
        <v>1</v>
      </c>
      <c r="C6" s="2">
        <v>22</v>
      </c>
      <c r="D6" s="2">
        <v>16.7</v>
      </c>
      <c r="E6" s="2">
        <f t="shared" si="0"/>
        <v>16.7</v>
      </c>
      <c r="F6" s="15">
        <f t="shared" si="1"/>
        <v>367.4</v>
      </c>
      <c r="G6" s="36"/>
      <c r="H6" s="1"/>
      <c r="I6" s="1"/>
      <c r="J6" s="1"/>
      <c r="K6" s="1"/>
      <c r="L6" s="1"/>
    </row>
    <row r="7" spans="1:13" x14ac:dyDescent="0.25">
      <c r="A7" s="4" t="s">
        <v>176</v>
      </c>
      <c r="B7" s="2">
        <f>2*0.55</f>
        <v>1.1000000000000001</v>
      </c>
      <c r="C7" s="2">
        <v>14</v>
      </c>
      <c r="D7" s="2">
        <v>16.7</v>
      </c>
      <c r="E7" s="2">
        <f t="shared" si="0"/>
        <v>18.37</v>
      </c>
      <c r="F7" s="15">
        <f t="shared" si="1"/>
        <v>257.18</v>
      </c>
      <c r="G7" s="36"/>
      <c r="H7" s="1"/>
      <c r="I7" s="1"/>
      <c r="J7" s="1"/>
      <c r="K7" s="1"/>
      <c r="L7" s="1"/>
      <c r="M7" s="1"/>
    </row>
    <row r="8" spans="1:13" x14ac:dyDescent="0.25">
      <c r="A8" s="4" t="s">
        <v>176</v>
      </c>
      <c r="B8" s="2">
        <f>2*0.58</f>
        <v>1.1599999999999999</v>
      </c>
      <c r="C8" s="2">
        <v>16</v>
      </c>
      <c r="D8" s="2">
        <v>16.7</v>
      </c>
      <c r="E8" s="2">
        <f t="shared" si="0"/>
        <v>19.371999999999996</v>
      </c>
      <c r="F8" s="15">
        <f t="shared" si="1"/>
        <v>309.95199999999994</v>
      </c>
      <c r="G8" s="36"/>
      <c r="H8" s="1"/>
      <c r="I8" s="1"/>
      <c r="J8" s="1"/>
      <c r="K8" s="1"/>
      <c r="L8" s="1"/>
      <c r="M8" s="1"/>
    </row>
    <row r="9" spans="1:13" x14ac:dyDescent="0.25">
      <c r="A9" s="4" t="s">
        <v>176</v>
      </c>
      <c r="B9" s="2">
        <f>2*0.62</f>
        <v>1.24</v>
      </c>
      <c r="C9" s="2">
        <v>2</v>
      </c>
      <c r="D9" s="2">
        <v>16.7</v>
      </c>
      <c r="E9" s="2">
        <f t="shared" si="0"/>
        <v>20.707999999999998</v>
      </c>
      <c r="F9" s="15">
        <f t="shared" si="1"/>
        <v>41.415999999999997</v>
      </c>
      <c r="G9" s="36"/>
      <c r="H9" s="1"/>
      <c r="I9" s="1"/>
      <c r="J9" s="1"/>
      <c r="K9" s="1"/>
      <c r="L9" s="1"/>
      <c r="M9" s="1"/>
    </row>
    <row r="10" spans="1:13" x14ac:dyDescent="0.25">
      <c r="A10" s="4" t="s">
        <v>176</v>
      </c>
      <c r="B10" s="2">
        <f>2*0.63</f>
        <v>1.26</v>
      </c>
      <c r="C10" s="2">
        <v>8</v>
      </c>
      <c r="D10" s="2">
        <v>16.7</v>
      </c>
      <c r="E10" s="2">
        <f t="shared" si="0"/>
        <v>21.041999999999998</v>
      </c>
      <c r="F10" s="15">
        <f t="shared" si="1"/>
        <v>168.33599999999998</v>
      </c>
      <c r="G10" s="36"/>
      <c r="H10" s="1"/>
      <c r="I10" s="1"/>
      <c r="J10" s="1"/>
      <c r="K10" s="1"/>
      <c r="L10" s="1"/>
      <c r="M10" s="1"/>
    </row>
    <row r="11" spans="1:13" x14ac:dyDescent="0.25">
      <c r="A11" s="4" t="s">
        <v>176</v>
      </c>
      <c r="B11" s="2">
        <f>2*0.64</f>
        <v>1.28</v>
      </c>
      <c r="C11" s="2">
        <v>6</v>
      </c>
      <c r="D11" s="2">
        <v>16.7</v>
      </c>
      <c r="E11" s="2">
        <f t="shared" si="0"/>
        <v>21.376000000000001</v>
      </c>
      <c r="F11" s="15">
        <f t="shared" si="1"/>
        <v>128.256</v>
      </c>
      <c r="G11" s="36"/>
      <c r="H11" s="1"/>
      <c r="I11" s="1"/>
      <c r="J11" s="1"/>
      <c r="K11" s="1"/>
      <c r="L11" s="1"/>
      <c r="M11" s="1"/>
    </row>
    <row r="12" spans="1:13" x14ac:dyDescent="0.25">
      <c r="A12" s="4" t="s">
        <v>176</v>
      </c>
      <c r="B12" s="2">
        <f>2*0.7</f>
        <v>1.4</v>
      </c>
      <c r="C12" s="2">
        <v>4</v>
      </c>
      <c r="D12" s="2">
        <v>16.7</v>
      </c>
      <c r="E12" s="2">
        <f t="shared" si="0"/>
        <v>23.38</v>
      </c>
      <c r="F12" s="15">
        <f t="shared" si="1"/>
        <v>93.52</v>
      </c>
      <c r="G12" s="36"/>
      <c r="H12" s="1"/>
      <c r="I12" s="1"/>
      <c r="J12" s="1"/>
      <c r="K12" s="1"/>
      <c r="L12" s="1"/>
      <c r="M12" s="1"/>
    </row>
    <row r="13" spans="1:13" x14ac:dyDescent="0.25">
      <c r="A13" s="4" t="s">
        <v>176</v>
      </c>
      <c r="B13" s="2">
        <f>2*0.75</f>
        <v>1.5</v>
      </c>
      <c r="C13" s="2">
        <v>14</v>
      </c>
      <c r="D13" s="2">
        <v>16.7</v>
      </c>
      <c r="E13" s="2">
        <f t="shared" si="0"/>
        <v>25.049999999999997</v>
      </c>
      <c r="F13" s="15">
        <f t="shared" si="1"/>
        <v>350.69999999999993</v>
      </c>
      <c r="G13" s="36"/>
      <c r="H13" s="1"/>
      <c r="I13" s="1"/>
      <c r="J13" s="1"/>
      <c r="K13" s="1"/>
      <c r="L13" s="1"/>
      <c r="M13" s="1"/>
    </row>
    <row r="14" spans="1:13" x14ac:dyDescent="0.25">
      <c r="A14" s="4" t="s">
        <v>176</v>
      </c>
      <c r="B14" s="2">
        <f>2*0.77</f>
        <v>1.54</v>
      </c>
      <c r="C14" s="2">
        <v>2</v>
      </c>
      <c r="D14" s="2">
        <v>16.7</v>
      </c>
      <c r="E14" s="2">
        <f t="shared" si="0"/>
        <v>25.718</v>
      </c>
      <c r="F14" s="15">
        <f t="shared" si="1"/>
        <v>51.436</v>
      </c>
      <c r="G14" s="36"/>
      <c r="H14" s="1"/>
      <c r="I14" s="1"/>
      <c r="J14" s="1"/>
      <c r="K14" s="1"/>
      <c r="L14" s="1"/>
      <c r="M14" s="1"/>
    </row>
    <row r="15" spans="1:13" x14ac:dyDescent="0.25">
      <c r="A15" s="4" t="s">
        <v>176</v>
      </c>
      <c r="B15" s="2">
        <f>2*0.8</f>
        <v>1.6</v>
      </c>
      <c r="C15" s="2">
        <v>34</v>
      </c>
      <c r="D15" s="2">
        <v>16.7</v>
      </c>
      <c r="E15" s="2">
        <f t="shared" si="0"/>
        <v>26.72</v>
      </c>
      <c r="F15" s="15">
        <f t="shared" si="1"/>
        <v>908.48</v>
      </c>
      <c r="G15" s="36"/>
      <c r="H15" s="1"/>
      <c r="I15" s="1"/>
      <c r="J15" s="1"/>
      <c r="K15" s="1"/>
      <c r="L15" s="1"/>
      <c r="M15" s="1"/>
    </row>
    <row r="16" spans="1:13" x14ac:dyDescent="0.25">
      <c r="A16" s="4" t="s">
        <v>176</v>
      </c>
      <c r="B16" s="2">
        <f>2*0.86</f>
        <v>1.72</v>
      </c>
      <c r="C16" s="2">
        <v>2</v>
      </c>
      <c r="D16" s="2">
        <v>16.7</v>
      </c>
      <c r="E16" s="2">
        <f t="shared" si="0"/>
        <v>28.723999999999997</v>
      </c>
      <c r="F16" s="15">
        <f t="shared" si="1"/>
        <v>57.447999999999993</v>
      </c>
      <c r="G16" s="36"/>
      <c r="H16" s="1"/>
      <c r="I16" s="1"/>
      <c r="J16" s="1"/>
      <c r="K16" s="1"/>
      <c r="L16" s="1"/>
      <c r="M16" s="1"/>
    </row>
    <row r="17" spans="1:13" x14ac:dyDescent="0.25">
      <c r="A17" s="4" t="s">
        <v>176</v>
      </c>
      <c r="B17" s="2">
        <f>2*0.9</f>
        <v>1.8</v>
      </c>
      <c r="C17" s="2">
        <v>4</v>
      </c>
      <c r="D17" s="2">
        <v>16.7</v>
      </c>
      <c r="E17" s="2">
        <f t="shared" si="0"/>
        <v>30.06</v>
      </c>
      <c r="F17" s="15">
        <f t="shared" si="1"/>
        <v>120.24</v>
      </c>
      <c r="G17" s="36"/>
      <c r="H17" s="1"/>
      <c r="I17" s="1"/>
      <c r="J17" s="1"/>
      <c r="K17" s="1"/>
      <c r="L17" s="1"/>
      <c r="M17" s="1"/>
    </row>
    <row r="18" spans="1:13" x14ac:dyDescent="0.25">
      <c r="A18" s="4" t="s">
        <v>176</v>
      </c>
      <c r="B18" s="2">
        <f>2*0.93</f>
        <v>1.86</v>
      </c>
      <c r="C18" s="2">
        <v>3</v>
      </c>
      <c r="D18" s="2">
        <v>16.7</v>
      </c>
      <c r="E18" s="2">
        <f t="shared" si="0"/>
        <v>31.062000000000001</v>
      </c>
      <c r="F18" s="15">
        <f t="shared" si="1"/>
        <v>93.186000000000007</v>
      </c>
      <c r="G18" s="36"/>
      <c r="H18" s="1"/>
      <c r="I18" s="1"/>
      <c r="J18" s="1"/>
      <c r="K18" s="1"/>
      <c r="L18" s="1"/>
      <c r="M18" s="1"/>
    </row>
    <row r="19" spans="1:13" x14ac:dyDescent="0.25">
      <c r="A19" s="4" t="s">
        <v>176</v>
      </c>
      <c r="B19" s="2">
        <f>2*1.04</f>
        <v>2.08</v>
      </c>
      <c r="C19" s="2">
        <v>4</v>
      </c>
      <c r="D19" s="2">
        <v>16.7</v>
      </c>
      <c r="E19" s="2">
        <f t="shared" si="0"/>
        <v>34.735999999999997</v>
      </c>
      <c r="F19" s="15">
        <f t="shared" si="1"/>
        <v>138.94399999999999</v>
      </c>
      <c r="G19" s="36"/>
      <c r="H19" s="1"/>
      <c r="I19" s="1"/>
      <c r="J19" s="1"/>
      <c r="K19" s="1"/>
      <c r="L19" s="1"/>
      <c r="M19" s="1"/>
    </row>
    <row r="20" spans="1:13" x14ac:dyDescent="0.25">
      <c r="A20" s="4" t="s">
        <v>178</v>
      </c>
      <c r="B20" s="2">
        <f>2*0.45</f>
        <v>0.9</v>
      </c>
      <c r="C20" s="2">
        <v>4</v>
      </c>
      <c r="D20" s="2">
        <v>19.899999999999999</v>
      </c>
      <c r="E20" s="2">
        <f t="shared" si="0"/>
        <v>17.91</v>
      </c>
      <c r="F20" s="15">
        <f t="shared" si="1"/>
        <v>71.64</v>
      </c>
      <c r="G20" s="36"/>
      <c r="H20" s="1"/>
      <c r="I20" s="1"/>
      <c r="J20" s="1"/>
      <c r="K20" s="1"/>
      <c r="L20" s="1"/>
      <c r="M20" s="1"/>
    </row>
    <row r="21" spans="1:13" x14ac:dyDescent="0.25">
      <c r="A21" s="4" t="s">
        <v>178</v>
      </c>
      <c r="B21" s="2">
        <f>2*0.46</f>
        <v>0.92</v>
      </c>
      <c r="C21" s="2">
        <v>8</v>
      </c>
      <c r="D21" s="2">
        <v>19.899999999999999</v>
      </c>
      <c r="E21" s="2">
        <f t="shared" si="0"/>
        <v>18.308</v>
      </c>
      <c r="F21" s="15">
        <f t="shared" si="1"/>
        <v>146.464</v>
      </c>
      <c r="G21" s="36"/>
      <c r="H21" s="1"/>
      <c r="I21" s="1"/>
      <c r="J21" s="1"/>
      <c r="K21" s="1"/>
      <c r="L21" s="1"/>
      <c r="M21" s="1"/>
    </row>
    <row r="22" spans="1:13" x14ac:dyDescent="0.25">
      <c r="A22" s="4" t="s">
        <v>178</v>
      </c>
      <c r="B22" s="2">
        <f>2*0.62</f>
        <v>1.24</v>
      </c>
      <c r="C22" s="2">
        <v>4</v>
      </c>
      <c r="D22" s="2">
        <v>19.899999999999999</v>
      </c>
      <c r="E22" s="2">
        <f t="shared" si="0"/>
        <v>24.675999999999998</v>
      </c>
      <c r="F22" s="15">
        <f t="shared" si="1"/>
        <v>98.703999999999994</v>
      </c>
      <c r="G22" s="36"/>
      <c r="H22" s="1"/>
      <c r="I22" s="1"/>
      <c r="J22" s="1"/>
      <c r="K22" s="1"/>
      <c r="L22" s="1"/>
      <c r="M22" s="1"/>
    </row>
    <row r="23" spans="1:13" x14ac:dyDescent="0.25">
      <c r="A23" s="4" t="s">
        <v>178</v>
      </c>
      <c r="B23" s="2">
        <f>2*0.75</f>
        <v>1.5</v>
      </c>
      <c r="C23" s="2">
        <v>4</v>
      </c>
      <c r="D23" s="2">
        <v>19.899999999999999</v>
      </c>
      <c r="E23" s="2">
        <f t="shared" si="0"/>
        <v>29.849999999999998</v>
      </c>
      <c r="F23" s="15">
        <f t="shared" si="1"/>
        <v>119.39999999999999</v>
      </c>
      <c r="G23" s="36"/>
      <c r="H23" s="1"/>
      <c r="I23" s="1"/>
      <c r="J23" s="1"/>
      <c r="K23" s="1"/>
      <c r="L23" s="1"/>
      <c r="M23" s="1"/>
    </row>
    <row r="24" spans="1:13" x14ac:dyDescent="0.25">
      <c r="A24" s="4" t="s">
        <v>178</v>
      </c>
      <c r="B24" s="2">
        <f>2*1.34</f>
        <v>2.68</v>
      </c>
      <c r="C24" s="2">
        <v>2</v>
      </c>
      <c r="D24" s="2">
        <v>19.899999999999999</v>
      </c>
      <c r="E24" s="2">
        <f t="shared" si="0"/>
        <v>53.332000000000001</v>
      </c>
      <c r="F24" s="15">
        <f t="shared" si="1"/>
        <v>106.664</v>
      </c>
      <c r="G24" s="36"/>
      <c r="H24" s="1"/>
      <c r="I24" s="1"/>
      <c r="J24" s="1"/>
      <c r="K24" s="1"/>
      <c r="L24" s="1"/>
      <c r="M24" s="1"/>
    </row>
    <row r="25" spans="1:13" x14ac:dyDescent="0.25">
      <c r="A25" s="4" t="s">
        <v>177</v>
      </c>
      <c r="B25" s="2">
        <f>2*0.46</f>
        <v>0.92</v>
      </c>
      <c r="C25" s="2">
        <v>6</v>
      </c>
      <c r="D25" s="2">
        <v>24.7</v>
      </c>
      <c r="E25" s="2">
        <f t="shared" si="0"/>
        <v>22.724</v>
      </c>
      <c r="F25" s="15">
        <f t="shared" si="1"/>
        <v>136.34399999999999</v>
      </c>
      <c r="G25" s="36"/>
      <c r="H25" s="1"/>
      <c r="I25" s="1"/>
      <c r="J25" s="1"/>
      <c r="K25" s="1"/>
      <c r="L25" s="1"/>
      <c r="M25" s="1"/>
    </row>
    <row r="26" spans="1:13" x14ac:dyDescent="0.25">
      <c r="A26" s="4" t="s">
        <v>177</v>
      </c>
      <c r="B26" s="2">
        <f>2*0.62</f>
        <v>1.24</v>
      </c>
      <c r="C26" s="2">
        <v>4</v>
      </c>
      <c r="D26" s="2">
        <v>24.7</v>
      </c>
      <c r="E26" s="2">
        <f t="shared" si="0"/>
        <v>30.628</v>
      </c>
      <c r="F26" s="15">
        <f t="shared" si="1"/>
        <v>122.512</v>
      </c>
      <c r="G26" s="36"/>
      <c r="H26" s="1"/>
      <c r="I26" s="1"/>
      <c r="J26" s="1"/>
      <c r="K26" s="1"/>
      <c r="L26" s="1"/>
      <c r="M26" s="1"/>
    </row>
    <row r="27" spans="1:13" x14ac:dyDescent="0.25">
      <c r="A27" s="4" t="s">
        <v>177</v>
      </c>
      <c r="B27" s="2">
        <f>2*0.7</f>
        <v>1.4</v>
      </c>
      <c r="C27" s="2">
        <v>4</v>
      </c>
      <c r="D27" s="2">
        <v>24.7</v>
      </c>
      <c r="E27" s="2">
        <f t="shared" si="0"/>
        <v>34.58</v>
      </c>
      <c r="F27" s="15">
        <f t="shared" si="1"/>
        <v>138.32</v>
      </c>
      <c r="G27" s="36"/>
      <c r="H27" s="1"/>
      <c r="I27" s="1"/>
      <c r="J27" s="1"/>
      <c r="K27" s="1"/>
      <c r="L27" s="1"/>
      <c r="M27" s="1"/>
    </row>
    <row r="28" spans="1:13" x14ac:dyDescent="0.25">
      <c r="A28" s="4" t="s">
        <v>177</v>
      </c>
      <c r="B28" s="2">
        <f>2*0.8</f>
        <v>1.6</v>
      </c>
      <c r="C28" s="2">
        <v>7</v>
      </c>
      <c r="D28" s="2">
        <v>24.7</v>
      </c>
      <c r="E28" s="2">
        <f t="shared" si="0"/>
        <v>39.520000000000003</v>
      </c>
      <c r="F28" s="15">
        <f t="shared" si="1"/>
        <v>276.64000000000004</v>
      </c>
      <c r="G28" s="36"/>
      <c r="H28" s="1"/>
      <c r="I28" s="1"/>
      <c r="J28" s="1"/>
      <c r="K28" s="1"/>
      <c r="L28" s="1"/>
      <c r="M28" s="1"/>
    </row>
    <row r="29" spans="1:13" x14ac:dyDescent="0.25">
      <c r="A29" s="4" t="s">
        <v>177</v>
      </c>
      <c r="B29" s="2">
        <f>2*0.85</f>
        <v>1.7</v>
      </c>
      <c r="C29" s="2">
        <v>3</v>
      </c>
      <c r="D29" s="2">
        <v>24.7</v>
      </c>
      <c r="E29" s="2">
        <f t="shared" si="0"/>
        <v>41.989999999999995</v>
      </c>
      <c r="F29" s="15">
        <f t="shared" si="1"/>
        <v>125.96999999999998</v>
      </c>
      <c r="G29" s="36"/>
      <c r="H29" s="1"/>
      <c r="I29" s="1"/>
      <c r="J29" s="1"/>
      <c r="K29" s="1"/>
      <c r="L29" s="1"/>
      <c r="M29" s="1"/>
    </row>
    <row r="30" spans="1:13" ht="15.75" thickBot="1" x14ac:dyDescent="0.3">
      <c r="A30" s="24" t="s">
        <v>179</v>
      </c>
      <c r="B30" s="22">
        <v>5</v>
      </c>
      <c r="C30" s="21">
        <v>1</v>
      </c>
      <c r="D30" s="21">
        <v>11.75</v>
      </c>
      <c r="E30" s="21">
        <f t="shared" si="0"/>
        <v>58.75</v>
      </c>
      <c r="F30" s="25">
        <f t="shared" si="1"/>
        <v>58.75</v>
      </c>
      <c r="G30" s="36"/>
      <c r="H30" s="1"/>
      <c r="I30" s="1"/>
      <c r="J30" s="1"/>
      <c r="K30" s="1"/>
      <c r="L30" s="1"/>
      <c r="M30" s="1"/>
    </row>
    <row r="31" spans="1:13" ht="15.75" thickBot="1" x14ac:dyDescent="0.3">
      <c r="A31" s="51" t="s">
        <v>190</v>
      </c>
      <c r="B31" s="52"/>
      <c r="C31" s="52"/>
      <c r="D31" s="52"/>
      <c r="E31" s="53"/>
      <c r="F31" s="23">
        <f>SUM(F4:F30)</f>
        <v>4667.5940000000001</v>
      </c>
      <c r="G31" s="37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4">
    <mergeCell ref="K2:M2"/>
    <mergeCell ref="D2:F2"/>
    <mergeCell ref="A2:A3"/>
    <mergeCell ref="A31:E3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zoomScale="70" zoomScaleNormal="70" workbookViewId="0">
      <selection activeCell="R113" sqref="R113"/>
    </sheetView>
  </sheetViews>
  <sheetFormatPr defaultRowHeight="15" x14ac:dyDescent="0.25"/>
  <cols>
    <col min="1" max="1" width="10.42578125" customWidth="1"/>
    <col min="2" max="2" width="10.7109375" customWidth="1"/>
    <col min="3" max="3" width="13.28515625" customWidth="1"/>
    <col min="5" max="5" width="12.85546875" customWidth="1"/>
    <col min="6" max="6" width="11.28515625" customWidth="1"/>
    <col min="8" max="8" width="13.5703125" customWidth="1"/>
    <col min="9" max="9" width="18.7109375" customWidth="1"/>
    <col min="10" max="10" width="15" customWidth="1"/>
  </cols>
  <sheetData>
    <row r="1" spans="1:18" ht="15.75" thickBot="1" x14ac:dyDescent="0.3">
      <c r="A1" s="38" t="s">
        <v>0</v>
      </c>
      <c r="B1" s="45" t="s">
        <v>1</v>
      </c>
      <c r="C1" s="45"/>
      <c r="D1" s="45"/>
      <c r="E1" s="41" t="s">
        <v>2</v>
      </c>
      <c r="F1" s="41" t="s">
        <v>3</v>
      </c>
      <c r="G1" s="41" t="s">
        <v>12</v>
      </c>
      <c r="H1" s="41" t="s">
        <v>63</v>
      </c>
      <c r="I1" s="43" t="s">
        <v>64</v>
      </c>
      <c r="J1" s="38" t="s">
        <v>23</v>
      </c>
      <c r="K1" s="39"/>
      <c r="L1" s="40"/>
      <c r="M1" s="54" t="s">
        <v>194</v>
      </c>
      <c r="N1" s="55"/>
      <c r="O1" s="56"/>
      <c r="P1" s="55" t="s">
        <v>195</v>
      </c>
      <c r="Q1" s="55"/>
      <c r="R1" s="57"/>
    </row>
    <row r="2" spans="1:18" ht="15.75" thickBot="1" x14ac:dyDescent="0.3">
      <c r="A2" s="46"/>
      <c r="B2" s="6" t="s">
        <v>4</v>
      </c>
      <c r="C2" s="6" t="s">
        <v>5</v>
      </c>
      <c r="D2" s="6" t="s">
        <v>6</v>
      </c>
      <c r="E2" s="42"/>
      <c r="F2" s="42"/>
      <c r="G2" s="42"/>
      <c r="H2" s="42"/>
      <c r="I2" s="44"/>
      <c r="J2" s="5" t="s">
        <v>22</v>
      </c>
      <c r="K2" s="16" t="s">
        <v>181</v>
      </c>
      <c r="L2" s="13" t="s">
        <v>12</v>
      </c>
      <c r="M2" s="61" t="s">
        <v>186</v>
      </c>
      <c r="N2" s="62" t="s">
        <v>196</v>
      </c>
      <c r="O2" s="63" t="s">
        <v>188</v>
      </c>
      <c r="P2" s="64" t="s">
        <v>186</v>
      </c>
      <c r="Q2" s="62" t="s">
        <v>196</v>
      </c>
      <c r="R2" s="63" t="s">
        <v>188</v>
      </c>
    </row>
    <row r="3" spans="1:18" x14ac:dyDescent="0.25">
      <c r="A3" s="8" t="s">
        <v>7</v>
      </c>
      <c r="B3" s="9" t="s">
        <v>11</v>
      </c>
      <c r="C3" s="9" t="s">
        <v>10</v>
      </c>
      <c r="D3" s="9" t="s">
        <v>9</v>
      </c>
      <c r="E3" s="9" t="s">
        <v>8</v>
      </c>
      <c r="F3" s="9">
        <v>375</v>
      </c>
      <c r="G3" s="9">
        <v>2</v>
      </c>
      <c r="H3" s="10">
        <v>0.375</v>
      </c>
      <c r="I3" s="11" t="s">
        <v>10</v>
      </c>
      <c r="J3" s="8" t="s">
        <v>176</v>
      </c>
      <c r="K3" s="17">
        <v>450</v>
      </c>
      <c r="L3" s="11">
        <v>2</v>
      </c>
      <c r="M3" s="60">
        <f>IF(J3="HEA100",16.7,IF(J3="HEA120",19.9,IF(J3="HEA140",24.7,IF(J3="msh 80/4",11.75,"-"))))</f>
        <v>16.7</v>
      </c>
      <c r="N3" s="9">
        <f>K3*M3*2/1000</f>
        <v>15.03</v>
      </c>
      <c r="O3" s="14">
        <f>N3*L3</f>
        <v>30.06</v>
      </c>
      <c r="P3" s="65"/>
      <c r="Q3" s="9"/>
      <c r="R3" s="14"/>
    </row>
    <row r="4" spans="1:18" x14ac:dyDescent="0.25">
      <c r="A4" s="4" t="s">
        <v>13</v>
      </c>
      <c r="B4" s="2" t="s">
        <v>11</v>
      </c>
      <c r="C4" s="2" t="s">
        <v>10</v>
      </c>
      <c r="D4" s="2" t="s">
        <v>9</v>
      </c>
      <c r="E4" s="2" t="s">
        <v>14</v>
      </c>
      <c r="F4" s="2">
        <v>550</v>
      </c>
      <c r="G4" s="2">
        <v>2</v>
      </c>
      <c r="H4" s="3">
        <f>13.15/2</f>
        <v>6.5750000000000002</v>
      </c>
      <c r="I4" s="12" t="s">
        <v>65</v>
      </c>
      <c r="J4" s="8" t="s">
        <v>176</v>
      </c>
      <c r="K4" s="17">
        <v>500</v>
      </c>
      <c r="L4" s="12">
        <v>2</v>
      </c>
      <c r="M4" s="58">
        <f t="shared" ref="M4:M28" si="0">IF(J4="HEA100",16.7,IF(J4="HEA120",19.9,IF(J4="HEA140",24.7,IF(J4="msh 80/4",11.75,"-"))))</f>
        <v>16.7</v>
      </c>
      <c r="N4" s="2">
        <f t="shared" ref="N4:N28" si="1">K4*M4*2/1000</f>
        <v>16.7</v>
      </c>
      <c r="O4" s="15">
        <f t="shared" ref="O4:O28" si="2">N4*L4</f>
        <v>33.4</v>
      </c>
      <c r="P4" s="66"/>
      <c r="Q4" s="2"/>
      <c r="R4" s="15"/>
    </row>
    <row r="5" spans="1:18" x14ac:dyDescent="0.25">
      <c r="A5" s="4" t="s">
        <v>15</v>
      </c>
      <c r="B5" s="2" t="s">
        <v>11</v>
      </c>
      <c r="C5" s="2" t="s">
        <v>10</v>
      </c>
      <c r="D5" s="2" t="s">
        <v>9</v>
      </c>
      <c r="E5" s="2" t="s">
        <v>14</v>
      </c>
      <c r="F5" s="2">
        <v>100</v>
      </c>
      <c r="G5" s="2">
        <v>2</v>
      </c>
      <c r="H5" s="3">
        <v>0.1</v>
      </c>
      <c r="I5" s="12" t="s">
        <v>10</v>
      </c>
      <c r="J5" s="8" t="s">
        <v>175</v>
      </c>
      <c r="K5" s="17" t="s">
        <v>61</v>
      </c>
      <c r="L5" s="12" t="s">
        <v>61</v>
      </c>
      <c r="M5" s="58" t="str">
        <f t="shared" si="0"/>
        <v>-</v>
      </c>
      <c r="N5" s="2"/>
      <c r="O5" s="15"/>
      <c r="P5" s="66"/>
      <c r="Q5" s="2"/>
      <c r="R5" s="15"/>
    </row>
    <row r="6" spans="1:18" x14ac:dyDescent="0.25">
      <c r="A6" s="4" t="s">
        <v>16</v>
      </c>
      <c r="B6" s="2" t="s">
        <v>11</v>
      </c>
      <c r="C6" s="2" t="s">
        <v>10</v>
      </c>
      <c r="D6" s="2" t="s">
        <v>9</v>
      </c>
      <c r="E6" s="2" t="s">
        <v>17</v>
      </c>
      <c r="F6" s="2">
        <v>550</v>
      </c>
      <c r="G6" s="2">
        <v>2</v>
      </c>
      <c r="H6" s="3">
        <f>13.15/2</f>
        <v>6.5750000000000002</v>
      </c>
      <c r="I6" s="12" t="s">
        <v>65</v>
      </c>
      <c r="J6" s="8" t="s">
        <v>176</v>
      </c>
      <c r="K6" s="17">
        <v>450</v>
      </c>
      <c r="L6" s="12">
        <v>2</v>
      </c>
      <c r="M6" s="58">
        <f t="shared" si="0"/>
        <v>16.7</v>
      </c>
      <c r="N6" s="2">
        <f t="shared" si="1"/>
        <v>15.03</v>
      </c>
      <c r="O6" s="15">
        <f t="shared" si="2"/>
        <v>30.06</v>
      </c>
      <c r="P6" s="66"/>
      <c r="Q6" s="2"/>
      <c r="R6" s="15"/>
    </row>
    <row r="7" spans="1:18" x14ac:dyDescent="0.25">
      <c r="A7" s="4" t="s">
        <v>18</v>
      </c>
      <c r="B7" s="2" t="s">
        <v>11</v>
      </c>
      <c r="C7" s="2" t="s">
        <v>10</v>
      </c>
      <c r="D7" s="2" t="s">
        <v>9</v>
      </c>
      <c r="E7" s="2" t="s">
        <v>19</v>
      </c>
      <c r="F7" s="2">
        <v>100</v>
      </c>
      <c r="G7" s="2">
        <v>3</v>
      </c>
      <c r="H7" s="3">
        <v>0.1</v>
      </c>
      <c r="I7" s="12" t="s">
        <v>10</v>
      </c>
      <c r="J7" s="8" t="s">
        <v>175</v>
      </c>
      <c r="K7" s="17" t="s">
        <v>61</v>
      </c>
      <c r="L7" s="12" t="s">
        <v>61</v>
      </c>
      <c r="M7" s="58" t="str">
        <f t="shared" si="0"/>
        <v>-</v>
      </c>
      <c r="N7" s="2"/>
      <c r="O7" s="15"/>
      <c r="P7" s="66"/>
      <c r="Q7" s="2"/>
      <c r="R7" s="15"/>
    </row>
    <row r="8" spans="1:18" x14ac:dyDescent="0.25">
      <c r="A8" s="4" t="s">
        <v>20</v>
      </c>
      <c r="B8" s="2" t="s">
        <v>11</v>
      </c>
      <c r="C8" s="2" t="s">
        <v>10</v>
      </c>
      <c r="D8" s="2" t="s">
        <v>9</v>
      </c>
      <c r="E8" s="2" t="s">
        <v>21</v>
      </c>
      <c r="F8" s="2">
        <v>600</v>
      </c>
      <c r="G8" s="2">
        <v>2</v>
      </c>
      <c r="H8" s="3">
        <f>3.65/2+0.6</f>
        <v>2.4249999999999998</v>
      </c>
      <c r="I8" s="12" t="s">
        <v>65</v>
      </c>
      <c r="J8" s="8" t="s">
        <v>176</v>
      </c>
      <c r="K8" s="17">
        <v>800</v>
      </c>
      <c r="L8" s="12">
        <v>4</v>
      </c>
      <c r="M8" s="58">
        <f t="shared" si="0"/>
        <v>16.7</v>
      </c>
      <c r="N8" s="2">
        <f t="shared" si="1"/>
        <v>26.72</v>
      </c>
      <c r="O8" s="15">
        <f t="shared" si="2"/>
        <v>106.88</v>
      </c>
      <c r="P8" s="66"/>
      <c r="Q8" s="2"/>
      <c r="R8" s="15"/>
    </row>
    <row r="9" spans="1:18" x14ac:dyDescent="0.25">
      <c r="A9" s="4" t="s">
        <v>24</v>
      </c>
      <c r="B9" s="2" t="s">
        <v>11</v>
      </c>
      <c r="C9" s="2" t="s">
        <v>10</v>
      </c>
      <c r="D9" s="2" t="s">
        <v>9</v>
      </c>
      <c r="E9" s="2" t="s">
        <v>19</v>
      </c>
      <c r="F9" s="2">
        <v>550</v>
      </c>
      <c r="G9" s="2">
        <v>3</v>
      </c>
      <c r="H9" s="3">
        <f>9.35/2</f>
        <v>4.6749999999999998</v>
      </c>
      <c r="I9" s="12" t="s">
        <v>65</v>
      </c>
      <c r="J9" s="8" t="s">
        <v>176</v>
      </c>
      <c r="K9" s="17">
        <v>620</v>
      </c>
      <c r="L9" s="12">
        <v>2</v>
      </c>
      <c r="M9" s="58">
        <f t="shared" si="0"/>
        <v>16.7</v>
      </c>
      <c r="N9" s="2">
        <f t="shared" si="1"/>
        <v>20.707999999999998</v>
      </c>
      <c r="O9" s="15">
        <f t="shared" si="2"/>
        <v>41.415999999999997</v>
      </c>
      <c r="P9" s="66"/>
      <c r="Q9" s="2"/>
      <c r="R9" s="15"/>
    </row>
    <row r="10" spans="1:18" x14ac:dyDescent="0.25">
      <c r="A10" s="4" t="s">
        <v>25</v>
      </c>
      <c r="B10" s="2" t="s">
        <v>11</v>
      </c>
      <c r="C10" s="2" t="s">
        <v>10</v>
      </c>
      <c r="D10" s="2" t="s">
        <v>9</v>
      </c>
      <c r="E10" s="2" t="s">
        <v>27</v>
      </c>
      <c r="F10" s="2">
        <v>850</v>
      </c>
      <c r="G10" s="2">
        <v>1</v>
      </c>
      <c r="H10" s="3">
        <f>7.4/2</f>
        <v>3.7</v>
      </c>
      <c r="I10" s="12" t="s">
        <v>65</v>
      </c>
      <c r="J10" s="8" t="s">
        <v>177</v>
      </c>
      <c r="K10" s="17">
        <v>800</v>
      </c>
      <c r="L10" s="12">
        <v>4</v>
      </c>
      <c r="M10" s="58">
        <f t="shared" si="0"/>
        <v>24.7</v>
      </c>
      <c r="N10" s="2">
        <f t="shared" si="1"/>
        <v>39.520000000000003</v>
      </c>
      <c r="O10" s="15">
        <f t="shared" si="2"/>
        <v>158.08000000000001</v>
      </c>
      <c r="P10" s="66"/>
      <c r="Q10" s="2"/>
      <c r="R10" s="15"/>
    </row>
    <row r="11" spans="1:18" x14ac:dyDescent="0.25">
      <c r="A11" s="4" t="s">
        <v>26</v>
      </c>
      <c r="B11" s="2" t="s">
        <v>11</v>
      </c>
      <c r="C11" s="2" t="s">
        <v>10</v>
      </c>
      <c r="D11" s="2" t="s">
        <v>9</v>
      </c>
      <c r="E11" s="2" t="s">
        <v>28</v>
      </c>
      <c r="F11" s="2">
        <v>850</v>
      </c>
      <c r="G11" s="2">
        <v>1</v>
      </c>
      <c r="H11" s="3">
        <f>7.4/2</f>
        <v>3.7</v>
      </c>
      <c r="I11" s="12" t="s">
        <v>65</v>
      </c>
      <c r="J11" s="8" t="s">
        <v>177</v>
      </c>
      <c r="K11" s="17">
        <v>620</v>
      </c>
      <c r="L11" s="12">
        <v>4</v>
      </c>
      <c r="M11" s="58">
        <f t="shared" si="0"/>
        <v>24.7</v>
      </c>
      <c r="N11" s="2">
        <f t="shared" si="1"/>
        <v>30.628</v>
      </c>
      <c r="O11" s="15">
        <f t="shared" si="2"/>
        <v>122.512</v>
      </c>
      <c r="P11" s="66"/>
      <c r="Q11" s="2"/>
      <c r="R11" s="15"/>
    </row>
    <row r="12" spans="1:18" x14ac:dyDescent="0.25">
      <c r="A12" s="4" t="s">
        <v>31</v>
      </c>
      <c r="B12" s="2" t="s">
        <v>11</v>
      </c>
      <c r="C12" s="2" t="s">
        <v>10</v>
      </c>
      <c r="D12" s="2" t="s">
        <v>9</v>
      </c>
      <c r="E12" s="2" t="s">
        <v>29</v>
      </c>
      <c r="F12" s="2">
        <v>850</v>
      </c>
      <c r="G12" s="2">
        <v>1</v>
      </c>
      <c r="H12" s="3">
        <f>7.4/2</f>
        <v>3.7</v>
      </c>
      <c r="I12" s="12" t="s">
        <v>65</v>
      </c>
      <c r="J12" s="4" t="s">
        <v>177</v>
      </c>
      <c r="K12" s="18">
        <v>700</v>
      </c>
      <c r="L12" s="12">
        <v>4</v>
      </c>
      <c r="M12" s="58">
        <f t="shared" si="0"/>
        <v>24.7</v>
      </c>
      <c r="N12" s="2">
        <f t="shared" si="1"/>
        <v>34.58</v>
      </c>
      <c r="O12" s="15">
        <f t="shared" si="2"/>
        <v>138.32</v>
      </c>
      <c r="P12" s="66"/>
      <c r="Q12" s="2"/>
      <c r="R12" s="15"/>
    </row>
    <row r="13" spans="1:18" x14ac:dyDescent="0.25">
      <c r="A13" s="4" t="s">
        <v>32</v>
      </c>
      <c r="B13" s="2" t="s">
        <v>11</v>
      </c>
      <c r="C13" s="2" t="s">
        <v>10</v>
      </c>
      <c r="D13" s="2" t="s">
        <v>9</v>
      </c>
      <c r="E13" s="2" t="s">
        <v>30</v>
      </c>
      <c r="F13" s="2">
        <v>600</v>
      </c>
      <c r="G13" s="2">
        <v>1</v>
      </c>
      <c r="H13" s="3">
        <f>2.65/2+0.6</f>
        <v>1.9249999999999998</v>
      </c>
      <c r="I13" s="12" t="s">
        <v>65</v>
      </c>
      <c r="J13" s="4" t="s">
        <v>176</v>
      </c>
      <c r="K13" s="18">
        <v>800</v>
      </c>
      <c r="L13" s="12">
        <v>4</v>
      </c>
      <c r="M13" s="58">
        <f t="shared" si="0"/>
        <v>16.7</v>
      </c>
      <c r="N13" s="2">
        <f t="shared" si="1"/>
        <v>26.72</v>
      </c>
      <c r="O13" s="15">
        <f t="shared" si="2"/>
        <v>106.88</v>
      </c>
      <c r="P13" s="66"/>
      <c r="Q13" s="2"/>
      <c r="R13" s="15"/>
    </row>
    <row r="14" spans="1:18" x14ac:dyDescent="0.25">
      <c r="A14" s="4" t="s">
        <v>62</v>
      </c>
      <c r="B14" s="2" t="s">
        <v>11</v>
      </c>
      <c r="C14" s="2" t="s">
        <v>10</v>
      </c>
      <c r="D14" s="2" t="s">
        <v>66</v>
      </c>
      <c r="E14" s="2" t="s">
        <v>17</v>
      </c>
      <c r="F14" s="2">
        <v>375</v>
      </c>
      <c r="G14" s="2">
        <v>3</v>
      </c>
      <c r="H14" s="3">
        <v>0.375</v>
      </c>
      <c r="I14" s="12" t="s">
        <v>10</v>
      </c>
      <c r="J14" s="4" t="s">
        <v>176</v>
      </c>
      <c r="K14" s="18">
        <v>450</v>
      </c>
      <c r="L14" s="12">
        <v>2</v>
      </c>
      <c r="M14" s="58">
        <f t="shared" si="0"/>
        <v>16.7</v>
      </c>
      <c r="N14" s="2">
        <f t="shared" si="1"/>
        <v>15.03</v>
      </c>
      <c r="O14" s="15">
        <f t="shared" si="2"/>
        <v>30.06</v>
      </c>
      <c r="P14" s="66"/>
      <c r="Q14" s="2"/>
      <c r="R14" s="15"/>
    </row>
    <row r="15" spans="1:18" x14ac:dyDescent="0.25">
      <c r="A15" s="4" t="s">
        <v>67</v>
      </c>
      <c r="B15" s="2" t="s">
        <v>11</v>
      </c>
      <c r="C15" s="2" t="s">
        <v>10</v>
      </c>
      <c r="D15" s="2" t="s">
        <v>66</v>
      </c>
      <c r="E15" s="2" t="s">
        <v>68</v>
      </c>
      <c r="F15" s="2">
        <v>550</v>
      </c>
      <c r="G15" s="2">
        <v>1</v>
      </c>
      <c r="H15" s="3">
        <f>13.15/2</f>
        <v>6.5750000000000002</v>
      </c>
      <c r="I15" s="12" t="s">
        <v>65</v>
      </c>
      <c r="J15" s="4" t="s">
        <v>176</v>
      </c>
      <c r="K15" s="18">
        <v>640</v>
      </c>
      <c r="L15" s="12">
        <v>2</v>
      </c>
      <c r="M15" s="58">
        <f t="shared" si="0"/>
        <v>16.7</v>
      </c>
      <c r="N15" s="2">
        <f t="shared" si="1"/>
        <v>21.376000000000001</v>
      </c>
      <c r="O15" s="15">
        <f t="shared" si="2"/>
        <v>42.752000000000002</v>
      </c>
      <c r="P15" s="66"/>
      <c r="Q15" s="2"/>
      <c r="R15" s="15"/>
    </row>
    <row r="16" spans="1:18" x14ac:dyDescent="0.25">
      <c r="A16" s="4" t="s">
        <v>69</v>
      </c>
      <c r="B16" s="2" t="s">
        <v>11</v>
      </c>
      <c r="C16" s="2" t="s">
        <v>10</v>
      </c>
      <c r="D16" s="2" t="s">
        <v>66</v>
      </c>
      <c r="E16" s="2" t="s">
        <v>70</v>
      </c>
      <c r="F16" s="2">
        <v>550</v>
      </c>
      <c r="G16" s="2">
        <v>1</v>
      </c>
      <c r="H16" s="3">
        <f>13.15/2</f>
        <v>6.5750000000000002</v>
      </c>
      <c r="I16" s="12" t="s">
        <v>65</v>
      </c>
      <c r="J16" s="4" t="s">
        <v>176</v>
      </c>
      <c r="K16" s="18">
        <v>550</v>
      </c>
      <c r="L16" s="12">
        <v>2</v>
      </c>
      <c r="M16" s="58">
        <f t="shared" si="0"/>
        <v>16.7</v>
      </c>
      <c r="N16" s="2">
        <f t="shared" si="1"/>
        <v>18.37</v>
      </c>
      <c r="O16" s="15">
        <f t="shared" si="2"/>
        <v>36.74</v>
      </c>
      <c r="P16" s="66"/>
      <c r="Q16" s="2"/>
      <c r="R16" s="15"/>
    </row>
    <row r="17" spans="1:18" x14ac:dyDescent="0.25">
      <c r="A17" s="4" t="s">
        <v>71</v>
      </c>
      <c r="B17" s="2" t="s">
        <v>11</v>
      </c>
      <c r="C17" s="2" t="s">
        <v>10</v>
      </c>
      <c r="D17" s="2" t="s">
        <v>66</v>
      </c>
      <c r="E17" s="2" t="s">
        <v>72</v>
      </c>
      <c r="F17" s="2">
        <v>100</v>
      </c>
      <c r="G17" s="2">
        <v>1</v>
      </c>
      <c r="H17" s="3">
        <v>0.1</v>
      </c>
      <c r="I17" s="12" t="s">
        <v>10</v>
      </c>
      <c r="J17" s="4" t="s">
        <v>175</v>
      </c>
      <c r="K17" s="18" t="s">
        <v>61</v>
      </c>
      <c r="L17" s="12" t="s">
        <v>61</v>
      </c>
      <c r="M17" s="58" t="str">
        <f t="shared" si="0"/>
        <v>-</v>
      </c>
      <c r="N17" s="2"/>
      <c r="O17" s="15"/>
      <c r="P17" s="66"/>
      <c r="Q17" s="2"/>
      <c r="R17" s="15"/>
    </row>
    <row r="18" spans="1:18" x14ac:dyDescent="0.25">
      <c r="A18" s="4" t="s">
        <v>73</v>
      </c>
      <c r="B18" s="2" t="s">
        <v>11</v>
      </c>
      <c r="C18" s="2" t="s">
        <v>10</v>
      </c>
      <c r="D18" s="2" t="s">
        <v>66</v>
      </c>
      <c r="E18" s="2" t="s">
        <v>21</v>
      </c>
      <c r="F18" s="2">
        <v>600</v>
      </c>
      <c r="G18" s="2">
        <v>2</v>
      </c>
      <c r="H18" s="3">
        <f>6.3/2+0.6</f>
        <v>3.75</v>
      </c>
      <c r="I18" s="12" t="s">
        <v>65</v>
      </c>
      <c r="J18" s="4" t="s">
        <v>176</v>
      </c>
      <c r="K18" s="18">
        <v>800</v>
      </c>
      <c r="L18" s="12">
        <v>4</v>
      </c>
      <c r="M18" s="58">
        <f t="shared" si="0"/>
        <v>16.7</v>
      </c>
      <c r="N18" s="2">
        <f t="shared" si="1"/>
        <v>26.72</v>
      </c>
      <c r="O18" s="15">
        <f t="shared" si="2"/>
        <v>106.88</v>
      </c>
      <c r="P18" s="66"/>
      <c r="Q18" s="2"/>
      <c r="R18" s="15"/>
    </row>
    <row r="19" spans="1:18" x14ac:dyDescent="0.25">
      <c r="A19" s="4" t="s">
        <v>74</v>
      </c>
      <c r="B19" s="2" t="s">
        <v>11</v>
      </c>
      <c r="C19" s="2" t="s">
        <v>10</v>
      </c>
      <c r="D19" s="2" t="s">
        <v>66</v>
      </c>
      <c r="E19" s="2" t="s">
        <v>54</v>
      </c>
      <c r="F19" s="2">
        <v>850</v>
      </c>
      <c r="G19" s="2">
        <v>2</v>
      </c>
      <c r="H19" s="3">
        <f>7.4/2</f>
        <v>3.7</v>
      </c>
      <c r="I19" s="12" t="s">
        <v>65</v>
      </c>
      <c r="J19" s="4" t="s">
        <v>176</v>
      </c>
      <c r="K19" s="18">
        <v>750</v>
      </c>
      <c r="L19" s="12">
        <v>4</v>
      </c>
      <c r="M19" s="58">
        <f t="shared" si="0"/>
        <v>16.7</v>
      </c>
      <c r="N19" s="2">
        <f t="shared" si="1"/>
        <v>25.05</v>
      </c>
      <c r="O19" s="15">
        <f t="shared" si="2"/>
        <v>100.2</v>
      </c>
      <c r="P19" s="66"/>
      <c r="Q19" s="2"/>
      <c r="R19" s="15"/>
    </row>
    <row r="20" spans="1:18" x14ac:dyDescent="0.25">
      <c r="A20" s="4" t="s">
        <v>75</v>
      </c>
      <c r="B20" s="2" t="s">
        <v>11</v>
      </c>
      <c r="C20" s="2" t="s">
        <v>10</v>
      </c>
      <c r="D20" s="2" t="s">
        <v>66</v>
      </c>
      <c r="E20" s="2" t="s">
        <v>30</v>
      </c>
      <c r="F20" s="2">
        <v>600</v>
      </c>
      <c r="G20" s="2">
        <v>2</v>
      </c>
      <c r="H20" s="3">
        <v>2</v>
      </c>
      <c r="I20" s="12" t="s">
        <v>65</v>
      </c>
      <c r="J20" s="4" t="s">
        <v>176</v>
      </c>
      <c r="K20" s="18">
        <v>800</v>
      </c>
      <c r="L20" s="12">
        <v>4</v>
      </c>
      <c r="M20" s="58">
        <f t="shared" si="0"/>
        <v>16.7</v>
      </c>
      <c r="N20" s="2">
        <f t="shared" si="1"/>
        <v>26.72</v>
      </c>
      <c r="O20" s="15">
        <f t="shared" si="2"/>
        <v>106.88</v>
      </c>
      <c r="P20" s="66"/>
      <c r="Q20" s="2"/>
      <c r="R20" s="15"/>
    </row>
    <row r="21" spans="1:18" x14ac:dyDescent="0.25">
      <c r="A21" s="4" t="s">
        <v>108</v>
      </c>
      <c r="B21" s="2" t="s">
        <v>11</v>
      </c>
      <c r="C21" s="2" t="s">
        <v>10</v>
      </c>
      <c r="D21" s="2" t="s">
        <v>109</v>
      </c>
      <c r="E21" s="2" t="s">
        <v>17</v>
      </c>
      <c r="F21" s="2">
        <v>375</v>
      </c>
      <c r="G21" s="2">
        <v>3</v>
      </c>
      <c r="H21" s="3">
        <f>6.2/2+0.375</f>
        <v>3.4750000000000001</v>
      </c>
      <c r="I21" s="12" t="s">
        <v>65</v>
      </c>
      <c r="J21" s="4" t="s">
        <v>176</v>
      </c>
      <c r="K21" s="18">
        <v>440</v>
      </c>
      <c r="L21" s="12">
        <v>2</v>
      </c>
      <c r="M21" s="58">
        <f t="shared" si="0"/>
        <v>16.7</v>
      </c>
      <c r="N21" s="2">
        <f t="shared" si="1"/>
        <v>14.696</v>
      </c>
      <c r="O21" s="15">
        <f t="shared" si="2"/>
        <v>29.391999999999999</v>
      </c>
      <c r="P21" s="66"/>
      <c r="Q21" s="2"/>
      <c r="R21" s="15"/>
    </row>
    <row r="22" spans="1:18" x14ac:dyDescent="0.25">
      <c r="A22" s="4" t="s">
        <v>110</v>
      </c>
      <c r="B22" s="2" t="s">
        <v>11</v>
      </c>
      <c r="C22" s="2" t="s">
        <v>10</v>
      </c>
      <c r="D22" s="2" t="s">
        <v>109</v>
      </c>
      <c r="E22" s="2" t="s">
        <v>68</v>
      </c>
      <c r="F22" s="2">
        <v>550</v>
      </c>
      <c r="G22" s="2">
        <v>1</v>
      </c>
      <c r="H22" s="3">
        <f>13.15/2</f>
        <v>6.5750000000000002</v>
      </c>
      <c r="I22" s="12" t="s">
        <v>65</v>
      </c>
      <c r="J22" s="4" t="s">
        <v>176</v>
      </c>
      <c r="K22" s="18">
        <v>640</v>
      </c>
      <c r="L22" s="12">
        <v>2</v>
      </c>
      <c r="M22" s="58">
        <f t="shared" si="0"/>
        <v>16.7</v>
      </c>
      <c r="N22" s="2">
        <f t="shared" si="1"/>
        <v>21.376000000000001</v>
      </c>
      <c r="O22" s="15">
        <f t="shared" si="2"/>
        <v>42.752000000000002</v>
      </c>
      <c r="P22" s="66"/>
      <c r="Q22" s="2"/>
      <c r="R22" s="15"/>
    </row>
    <row r="23" spans="1:18" x14ac:dyDescent="0.25">
      <c r="A23" s="4" t="s">
        <v>111</v>
      </c>
      <c r="B23" s="2" t="s">
        <v>11</v>
      </c>
      <c r="C23" s="2" t="s">
        <v>10</v>
      </c>
      <c r="D23" s="2" t="s">
        <v>109</v>
      </c>
      <c r="E23" s="2" t="s">
        <v>70</v>
      </c>
      <c r="F23" s="2">
        <v>550</v>
      </c>
      <c r="G23" s="2">
        <v>1</v>
      </c>
      <c r="H23" s="3">
        <f>13.15/2</f>
        <v>6.5750000000000002</v>
      </c>
      <c r="I23" s="12" t="s">
        <v>65</v>
      </c>
      <c r="J23" s="4" t="s">
        <v>176</v>
      </c>
      <c r="K23" s="18">
        <v>550</v>
      </c>
      <c r="L23" s="12">
        <v>2</v>
      </c>
      <c r="M23" s="58">
        <f t="shared" si="0"/>
        <v>16.7</v>
      </c>
      <c r="N23" s="2">
        <f t="shared" si="1"/>
        <v>18.37</v>
      </c>
      <c r="O23" s="15">
        <f t="shared" si="2"/>
        <v>36.74</v>
      </c>
      <c r="P23" s="66"/>
      <c r="Q23" s="2"/>
      <c r="R23" s="15"/>
    </row>
    <row r="24" spans="1:18" x14ac:dyDescent="0.25">
      <c r="A24" s="4" t="s">
        <v>112</v>
      </c>
      <c r="B24" s="2" t="s">
        <v>11</v>
      </c>
      <c r="C24" s="2" t="s">
        <v>10</v>
      </c>
      <c r="D24" s="2" t="s">
        <v>109</v>
      </c>
      <c r="E24" s="2" t="s">
        <v>14</v>
      </c>
      <c r="F24" s="2">
        <v>550</v>
      </c>
      <c r="G24" s="2">
        <v>1</v>
      </c>
      <c r="H24" s="3">
        <f>13.15/2</f>
        <v>6.5750000000000002</v>
      </c>
      <c r="I24" s="12" t="s">
        <v>65</v>
      </c>
      <c r="J24" s="4" t="s">
        <v>176</v>
      </c>
      <c r="K24" s="18">
        <v>500</v>
      </c>
      <c r="L24" s="12">
        <v>2</v>
      </c>
      <c r="M24" s="58">
        <f t="shared" si="0"/>
        <v>16.7</v>
      </c>
      <c r="N24" s="2">
        <f t="shared" si="1"/>
        <v>16.7</v>
      </c>
      <c r="O24" s="15">
        <f t="shared" si="2"/>
        <v>33.4</v>
      </c>
      <c r="P24" s="66"/>
      <c r="Q24" s="2"/>
      <c r="R24" s="15"/>
    </row>
    <row r="25" spans="1:18" x14ac:dyDescent="0.25">
      <c r="A25" s="4" t="s">
        <v>113</v>
      </c>
      <c r="B25" s="2" t="s">
        <v>11</v>
      </c>
      <c r="C25" s="2" t="s">
        <v>10</v>
      </c>
      <c r="D25" s="2" t="s">
        <v>109</v>
      </c>
      <c r="E25" s="2" t="s">
        <v>83</v>
      </c>
      <c r="F25" s="2">
        <v>400</v>
      </c>
      <c r="G25" s="2">
        <v>1</v>
      </c>
      <c r="H25" s="3">
        <v>0.4</v>
      </c>
      <c r="I25" s="12" t="s">
        <v>10</v>
      </c>
      <c r="J25" s="4" t="s">
        <v>176</v>
      </c>
      <c r="K25" s="18">
        <v>500</v>
      </c>
      <c r="L25" s="12">
        <v>2</v>
      </c>
      <c r="M25" s="58">
        <f t="shared" si="0"/>
        <v>16.7</v>
      </c>
      <c r="N25" s="2">
        <f t="shared" si="1"/>
        <v>16.7</v>
      </c>
      <c r="O25" s="15">
        <f t="shared" si="2"/>
        <v>33.4</v>
      </c>
      <c r="P25" s="66"/>
      <c r="Q25" s="2"/>
      <c r="R25" s="15"/>
    </row>
    <row r="26" spans="1:18" x14ac:dyDescent="0.25">
      <c r="A26" s="4" t="s">
        <v>114</v>
      </c>
      <c r="B26" s="2" t="s">
        <v>11</v>
      </c>
      <c r="C26" s="2" t="s">
        <v>10</v>
      </c>
      <c r="D26" s="2" t="s">
        <v>109</v>
      </c>
      <c r="E26" s="2" t="s">
        <v>72</v>
      </c>
      <c r="F26" s="2">
        <v>100</v>
      </c>
      <c r="G26" s="2">
        <v>1</v>
      </c>
      <c r="H26" s="3">
        <v>0.1</v>
      </c>
      <c r="I26" s="12" t="s">
        <v>10</v>
      </c>
      <c r="J26" s="4" t="s">
        <v>175</v>
      </c>
      <c r="K26" s="18" t="s">
        <v>61</v>
      </c>
      <c r="L26" s="12" t="s">
        <v>61</v>
      </c>
      <c r="M26" s="58" t="str">
        <f t="shared" si="0"/>
        <v>-</v>
      </c>
      <c r="N26" s="2"/>
      <c r="O26" s="15"/>
      <c r="P26" s="66"/>
      <c r="Q26" s="2"/>
      <c r="R26" s="15"/>
    </row>
    <row r="27" spans="1:18" x14ac:dyDescent="0.25">
      <c r="A27" s="4" t="s">
        <v>115</v>
      </c>
      <c r="B27" s="2" t="s">
        <v>11</v>
      </c>
      <c r="C27" s="2" t="s">
        <v>10</v>
      </c>
      <c r="D27" s="2" t="s">
        <v>109</v>
      </c>
      <c r="E27" s="2" t="s">
        <v>21</v>
      </c>
      <c r="F27" s="2">
        <v>600</v>
      </c>
      <c r="G27" s="2">
        <v>2</v>
      </c>
      <c r="H27" s="3">
        <f>6.3/2+0.6</f>
        <v>3.75</v>
      </c>
      <c r="I27" s="12" t="s">
        <v>65</v>
      </c>
      <c r="J27" s="4" t="s">
        <v>176</v>
      </c>
      <c r="K27" s="18">
        <v>800</v>
      </c>
      <c r="L27" s="12">
        <v>2</v>
      </c>
      <c r="M27" s="58">
        <f t="shared" si="0"/>
        <v>16.7</v>
      </c>
      <c r="N27" s="2">
        <f t="shared" si="1"/>
        <v>26.72</v>
      </c>
      <c r="O27" s="15">
        <f t="shared" si="2"/>
        <v>53.44</v>
      </c>
      <c r="P27" s="66"/>
      <c r="Q27" s="2"/>
      <c r="R27" s="15"/>
    </row>
    <row r="28" spans="1:18" x14ac:dyDescent="0.25">
      <c r="A28" s="4" t="s">
        <v>116</v>
      </c>
      <c r="B28" s="2" t="s">
        <v>11</v>
      </c>
      <c r="C28" s="2" t="s">
        <v>10</v>
      </c>
      <c r="D28" s="2" t="s">
        <v>109</v>
      </c>
      <c r="E28" s="2" t="s">
        <v>21</v>
      </c>
      <c r="F28" s="2">
        <v>600</v>
      </c>
      <c r="G28" s="2">
        <v>2</v>
      </c>
      <c r="H28" s="3">
        <f>2.55/2+0.6</f>
        <v>1.875</v>
      </c>
      <c r="I28" s="12" t="s">
        <v>65</v>
      </c>
      <c r="J28" s="4" t="s">
        <v>176</v>
      </c>
      <c r="K28" s="18">
        <v>800</v>
      </c>
      <c r="L28" s="12">
        <v>2</v>
      </c>
      <c r="M28" s="58">
        <f t="shared" si="0"/>
        <v>16.7</v>
      </c>
      <c r="N28" s="2">
        <f t="shared" si="1"/>
        <v>26.72</v>
      </c>
      <c r="O28" s="15">
        <f t="shared" si="2"/>
        <v>53.44</v>
      </c>
      <c r="P28" s="66"/>
      <c r="Q28" s="2"/>
      <c r="R28" s="15"/>
    </row>
    <row r="29" spans="1:18" x14ac:dyDescent="0.25">
      <c r="A29" s="4" t="s">
        <v>136</v>
      </c>
      <c r="B29" s="2" t="s">
        <v>11</v>
      </c>
      <c r="C29" s="2" t="s">
        <v>10</v>
      </c>
      <c r="D29" s="2" t="s">
        <v>149</v>
      </c>
      <c r="E29" s="2" t="s">
        <v>17</v>
      </c>
      <c r="F29" s="2">
        <v>375</v>
      </c>
      <c r="G29" s="2">
        <v>3</v>
      </c>
      <c r="H29" s="2">
        <f>6.2/2+0.375</f>
        <v>3.4750000000000001</v>
      </c>
      <c r="I29" s="12" t="s">
        <v>65</v>
      </c>
      <c r="J29" s="4" t="s">
        <v>176</v>
      </c>
      <c r="K29" s="18">
        <v>450</v>
      </c>
      <c r="L29" s="12">
        <v>2</v>
      </c>
      <c r="M29" s="58">
        <f t="shared" ref="M29:M36" si="3">IF(J29="HEA100",16.7,IF(J29="HEA120",19.9,IF(J29="HEA140",24.7,IF(J29="msh 80/4",11.75,"-"))))</f>
        <v>16.7</v>
      </c>
      <c r="N29" s="2">
        <f t="shared" ref="N29:N36" si="4">K29*M29*2/1000</f>
        <v>15.03</v>
      </c>
      <c r="O29" s="15">
        <f t="shared" ref="O29:O36" si="5">N29*L29</f>
        <v>30.06</v>
      </c>
      <c r="P29" s="66"/>
      <c r="Q29" s="2"/>
      <c r="R29" s="15"/>
    </row>
    <row r="30" spans="1:18" x14ac:dyDescent="0.25">
      <c r="A30" s="4" t="s">
        <v>137</v>
      </c>
      <c r="B30" s="2" t="s">
        <v>11</v>
      </c>
      <c r="C30" s="2" t="s">
        <v>10</v>
      </c>
      <c r="D30" s="2" t="s">
        <v>149</v>
      </c>
      <c r="E30" s="2" t="s">
        <v>68</v>
      </c>
      <c r="F30" s="2">
        <v>550</v>
      </c>
      <c r="G30" s="2">
        <v>1</v>
      </c>
      <c r="H30" s="3">
        <f>13.15/2</f>
        <v>6.5750000000000002</v>
      </c>
      <c r="I30" s="12" t="s">
        <v>65</v>
      </c>
      <c r="J30" s="4" t="s">
        <v>176</v>
      </c>
      <c r="K30" s="18">
        <v>640</v>
      </c>
      <c r="L30" s="12">
        <v>2</v>
      </c>
      <c r="M30" s="58">
        <f t="shared" si="3"/>
        <v>16.7</v>
      </c>
      <c r="N30" s="2">
        <f t="shared" si="4"/>
        <v>21.376000000000001</v>
      </c>
      <c r="O30" s="15">
        <f t="shared" si="5"/>
        <v>42.752000000000002</v>
      </c>
      <c r="P30" s="66"/>
      <c r="Q30" s="2"/>
      <c r="R30" s="15"/>
    </row>
    <row r="31" spans="1:18" x14ac:dyDescent="0.25">
      <c r="A31" s="4" t="s">
        <v>138</v>
      </c>
      <c r="B31" s="2" t="s">
        <v>11</v>
      </c>
      <c r="C31" s="2" t="s">
        <v>10</v>
      </c>
      <c r="D31" s="2" t="s">
        <v>149</v>
      </c>
      <c r="E31" s="2" t="s">
        <v>70</v>
      </c>
      <c r="F31" s="2">
        <v>550</v>
      </c>
      <c r="G31" s="2">
        <v>1</v>
      </c>
      <c r="H31" s="3">
        <f>13.15/2</f>
        <v>6.5750000000000002</v>
      </c>
      <c r="I31" s="12" t="s">
        <v>65</v>
      </c>
      <c r="J31" s="4" t="s">
        <v>176</v>
      </c>
      <c r="K31" s="18">
        <v>550</v>
      </c>
      <c r="L31" s="12">
        <v>2</v>
      </c>
      <c r="M31" s="58">
        <f t="shared" si="3"/>
        <v>16.7</v>
      </c>
      <c r="N31" s="2">
        <f t="shared" si="4"/>
        <v>18.37</v>
      </c>
      <c r="O31" s="15">
        <f t="shared" si="5"/>
        <v>36.74</v>
      </c>
      <c r="P31" s="66"/>
      <c r="Q31" s="2"/>
      <c r="R31" s="15"/>
    </row>
    <row r="32" spans="1:18" x14ac:dyDescent="0.25">
      <c r="A32" s="4" t="s">
        <v>139</v>
      </c>
      <c r="B32" s="2" t="s">
        <v>11</v>
      </c>
      <c r="C32" s="2" t="s">
        <v>10</v>
      </c>
      <c r="D32" s="2" t="s">
        <v>149</v>
      </c>
      <c r="E32" s="2" t="s">
        <v>14</v>
      </c>
      <c r="F32" s="2">
        <v>550</v>
      </c>
      <c r="G32" s="2">
        <v>1</v>
      </c>
      <c r="H32" s="3">
        <f>13.15/2</f>
        <v>6.5750000000000002</v>
      </c>
      <c r="I32" s="12" t="s">
        <v>65</v>
      </c>
      <c r="J32" s="4" t="s">
        <v>176</v>
      </c>
      <c r="K32" s="18">
        <v>500</v>
      </c>
      <c r="L32" s="12">
        <v>2</v>
      </c>
      <c r="M32" s="58">
        <f t="shared" si="3"/>
        <v>16.7</v>
      </c>
      <c r="N32" s="2">
        <f t="shared" si="4"/>
        <v>16.7</v>
      </c>
      <c r="O32" s="15">
        <f t="shared" si="5"/>
        <v>33.4</v>
      </c>
      <c r="P32" s="66"/>
      <c r="Q32" s="2"/>
      <c r="R32" s="15"/>
    </row>
    <row r="33" spans="1:18" x14ac:dyDescent="0.25">
      <c r="A33" s="4" t="s">
        <v>140</v>
      </c>
      <c r="B33" s="2" t="s">
        <v>11</v>
      </c>
      <c r="C33" s="2" t="s">
        <v>10</v>
      </c>
      <c r="D33" s="2" t="s">
        <v>149</v>
      </c>
      <c r="E33" s="2" t="s">
        <v>83</v>
      </c>
      <c r="F33" s="2">
        <v>400</v>
      </c>
      <c r="G33" s="2">
        <v>1</v>
      </c>
      <c r="H33" s="3">
        <v>0.4</v>
      </c>
      <c r="I33" s="12" t="s">
        <v>10</v>
      </c>
      <c r="J33" s="4" t="s">
        <v>176</v>
      </c>
      <c r="K33" s="18">
        <v>500</v>
      </c>
      <c r="L33" s="12">
        <v>2</v>
      </c>
      <c r="M33" s="58">
        <f t="shared" si="3"/>
        <v>16.7</v>
      </c>
      <c r="N33" s="2">
        <f t="shared" si="4"/>
        <v>16.7</v>
      </c>
      <c r="O33" s="15">
        <f t="shared" si="5"/>
        <v>33.4</v>
      </c>
      <c r="P33" s="66"/>
      <c r="Q33" s="2"/>
      <c r="R33" s="15"/>
    </row>
    <row r="34" spans="1:18" x14ac:dyDescent="0.25">
      <c r="A34" s="4" t="s">
        <v>141</v>
      </c>
      <c r="B34" s="2" t="s">
        <v>11</v>
      </c>
      <c r="C34" s="2" t="s">
        <v>10</v>
      </c>
      <c r="D34" s="2" t="s">
        <v>149</v>
      </c>
      <c r="E34" s="2" t="s">
        <v>72</v>
      </c>
      <c r="F34" s="2">
        <v>100</v>
      </c>
      <c r="G34" s="2">
        <v>1</v>
      </c>
      <c r="H34" s="3">
        <v>0.1</v>
      </c>
      <c r="I34" s="12" t="s">
        <v>10</v>
      </c>
      <c r="J34" s="4" t="s">
        <v>175</v>
      </c>
      <c r="K34" s="18" t="s">
        <v>61</v>
      </c>
      <c r="L34" s="12" t="s">
        <v>61</v>
      </c>
      <c r="M34" s="58" t="str">
        <f t="shared" si="3"/>
        <v>-</v>
      </c>
      <c r="N34" s="2"/>
      <c r="O34" s="15"/>
      <c r="P34" s="66"/>
      <c r="Q34" s="2"/>
      <c r="R34" s="15"/>
    </row>
    <row r="35" spans="1:18" x14ac:dyDescent="0.25">
      <c r="A35" s="4" t="s">
        <v>142</v>
      </c>
      <c r="B35" s="2" t="s">
        <v>11</v>
      </c>
      <c r="C35" s="2" t="s">
        <v>10</v>
      </c>
      <c r="D35" s="2" t="s">
        <v>149</v>
      </c>
      <c r="E35" s="2" t="s">
        <v>21</v>
      </c>
      <c r="F35" s="2">
        <v>600</v>
      </c>
      <c r="G35" s="2">
        <v>2</v>
      </c>
      <c r="H35" s="3">
        <f>3.65/2+0.6</f>
        <v>2.4249999999999998</v>
      </c>
      <c r="I35" s="12" t="s">
        <v>65</v>
      </c>
      <c r="J35" s="4" t="s">
        <v>176</v>
      </c>
      <c r="K35" s="18">
        <v>800</v>
      </c>
      <c r="L35" s="12">
        <v>2</v>
      </c>
      <c r="M35" s="58">
        <f t="shared" si="3"/>
        <v>16.7</v>
      </c>
      <c r="N35" s="2">
        <f t="shared" si="4"/>
        <v>26.72</v>
      </c>
      <c r="O35" s="15">
        <f t="shared" si="5"/>
        <v>53.44</v>
      </c>
      <c r="P35" s="66"/>
      <c r="Q35" s="2"/>
      <c r="R35" s="15"/>
    </row>
    <row r="36" spans="1:18" ht="15.75" thickBot="1" x14ac:dyDescent="0.3">
      <c r="A36" s="4" t="s">
        <v>143</v>
      </c>
      <c r="B36" s="2" t="s">
        <v>11</v>
      </c>
      <c r="C36" s="2" t="s">
        <v>10</v>
      </c>
      <c r="D36" s="2" t="s">
        <v>149</v>
      </c>
      <c r="E36" s="2" t="s">
        <v>21</v>
      </c>
      <c r="F36" s="2">
        <v>600</v>
      </c>
      <c r="G36" s="2">
        <v>2</v>
      </c>
      <c r="H36" s="3">
        <f>3.4/2+0.6</f>
        <v>2.2999999999999998</v>
      </c>
      <c r="I36" s="12" t="s">
        <v>65</v>
      </c>
      <c r="J36" s="4" t="s">
        <v>176</v>
      </c>
      <c r="K36" s="18">
        <v>800</v>
      </c>
      <c r="L36" s="12">
        <v>2</v>
      </c>
      <c r="M36" s="58">
        <f t="shared" si="3"/>
        <v>16.7</v>
      </c>
      <c r="N36" s="2">
        <f t="shared" si="4"/>
        <v>26.72</v>
      </c>
      <c r="O36" s="15">
        <f t="shared" si="5"/>
        <v>53.44</v>
      </c>
      <c r="P36" s="66"/>
      <c r="Q36" s="2"/>
      <c r="R36" s="15"/>
    </row>
    <row r="37" spans="1:18" ht="15.75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23">
        <f>SUM(O3:O36)</f>
        <v>1756.9160000000004</v>
      </c>
      <c r="R37" s="23">
        <f>SUM(R3:R36)</f>
        <v>0</v>
      </c>
    </row>
    <row r="38" spans="1:18" ht="15.75" thickBo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8" ht="15.75" thickBot="1" x14ac:dyDescent="0.3">
      <c r="A39" s="38" t="s">
        <v>0</v>
      </c>
      <c r="B39" s="45" t="s">
        <v>1</v>
      </c>
      <c r="C39" s="45"/>
      <c r="D39" s="45"/>
      <c r="E39" s="41" t="s">
        <v>2</v>
      </c>
      <c r="F39" s="41" t="s">
        <v>3</v>
      </c>
      <c r="G39" s="41" t="s">
        <v>12</v>
      </c>
      <c r="H39" s="41" t="s">
        <v>63</v>
      </c>
      <c r="I39" s="43" t="s">
        <v>64</v>
      </c>
      <c r="J39" s="38" t="s">
        <v>23</v>
      </c>
      <c r="K39" s="39"/>
      <c r="L39" s="40"/>
      <c r="M39" s="54" t="s">
        <v>194</v>
      </c>
      <c r="N39" s="55"/>
      <c r="O39" s="56"/>
      <c r="P39" s="55" t="s">
        <v>195</v>
      </c>
      <c r="Q39" s="55"/>
      <c r="R39" s="57"/>
    </row>
    <row r="40" spans="1:18" ht="15.75" thickBot="1" x14ac:dyDescent="0.3">
      <c r="A40" s="46"/>
      <c r="B40" s="6" t="s">
        <v>4</v>
      </c>
      <c r="C40" s="6" t="s">
        <v>5</v>
      </c>
      <c r="D40" s="6" t="s">
        <v>6</v>
      </c>
      <c r="E40" s="42"/>
      <c r="F40" s="42"/>
      <c r="G40" s="42"/>
      <c r="H40" s="42"/>
      <c r="I40" s="44"/>
      <c r="J40" s="5" t="s">
        <v>22</v>
      </c>
      <c r="K40" s="16" t="s">
        <v>181</v>
      </c>
      <c r="L40" s="13" t="s">
        <v>12</v>
      </c>
      <c r="M40" s="61" t="s">
        <v>186</v>
      </c>
      <c r="N40" s="62" t="s">
        <v>196</v>
      </c>
      <c r="O40" s="63" t="s">
        <v>188</v>
      </c>
      <c r="P40" s="64" t="s">
        <v>186</v>
      </c>
      <c r="Q40" s="62" t="s">
        <v>196</v>
      </c>
      <c r="R40" s="63" t="s">
        <v>188</v>
      </c>
    </row>
    <row r="41" spans="1:18" x14ac:dyDescent="0.25">
      <c r="A41" s="4" t="s">
        <v>33</v>
      </c>
      <c r="B41" s="2" t="s">
        <v>37</v>
      </c>
      <c r="C41" s="2" t="s">
        <v>10</v>
      </c>
      <c r="D41" s="2" t="s">
        <v>9</v>
      </c>
      <c r="E41" s="2" t="s">
        <v>40</v>
      </c>
      <c r="F41" s="2">
        <v>450</v>
      </c>
      <c r="G41" s="2">
        <v>1</v>
      </c>
      <c r="H41" s="3">
        <v>0.45</v>
      </c>
      <c r="I41" s="12" t="s">
        <v>10</v>
      </c>
      <c r="J41" s="4" t="s">
        <v>177</v>
      </c>
      <c r="K41" s="18">
        <v>460</v>
      </c>
      <c r="L41" s="12">
        <v>3</v>
      </c>
      <c r="M41" s="58">
        <f t="shared" ref="M41:M73" si="6">IF(J41="HEA100",16.7,IF(J41="HEA120",19.9,IF(J41="HEA140",24.7,IF(J41="msh 80/4",11.75,"-"))))</f>
        <v>24.7</v>
      </c>
      <c r="N41" s="2">
        <f t="shared" ref="N41:N73" si="7">K41*M41*2/1000</f>
        <v>22.724</v>
      </c>
      <c r="O41" s="15">
        <f t="shared" ref="O41:O73" si="8">N41*L41</f>
        <v>68.171999999999997</v>
      </c>
      <c r="P41" s="66"/>
      <c r="Q41" s="2"/>
      <c r="R41" s="15"/>
    </row>
    <row r="42" spans="1:18" x14ac:dyDescent="0.25">
      <c r="A42" s="4" t="s">
        <v>34</v>
      </c>
      <c r="B42" s="2" t="s">
        <v>38</v>
      </c>
      <c r="C42" s="2" t="s">
        <v>10</v>
      </c>
      <c r="D42" s="2" t="s">
        <v>9</v>
      </c>
      <c r="E42" s="2" t="s">
        <v>40</v>
      </c>
      <c r="F42" s="2">
        <v>750</v>
      </c>
      <c r="G42" s="2">
        <v>3</v>
      </c>
      <c r="H42" s="3">
        <f>9.45/2</f>
        <v>4.7249999999999996</v>
      </c>
      <c r="I42" s="12" t="s">
        <v>65</v>
      </c>
      <c r="J42" s="4" t="s">
        <v>178</v>
      </c>
      <c r="K42" s="18">
        <v>460</v>
      </c>
      <c r="L42" s="12">
        <v>4</v>
      </c>
      <c r="M42" s="58">
        <f t="shared" si="6"/>
        <v>19.899999999999999</v>
      </c>
      <c r="N42" s="2">
        <f t="shared" si="7"/>
        <v>18.308</v>
      </c>
      <c r="O42" s="15">
        <f t="shared" si="8"/>
        <v>73.231999999999999</v>
      </c>
      <c r="P42" s="66"/>
      <c r="Q42" s="2"/>
      <c r="R42" s="15"/>
    </row>
    <row r="43" spans="1:18" x14ac:dyDescent="0.25">
      <c r="A43" s="4" t="s">
        <v>35</v>
      </c>
      <c r="B43" s="2" t="s">
        <v>38</v>
      </c>
      <c r="C43" s="2" t="s">
        <v>10</v>
      </c>
      <c r="D43" s="2" t="s">
        <v>9</v>
      </c>
      <c r="E43" s="2" t="s">
        <v>14</v>
      </c>
      <c r="F43" s="2">
        <v>600</v>
      </c>
      <c r="G43" s="2">
        <v>2</v>
      </c>
      <c r="H43" s="3">
        <f>2.65/2+0.6</f>
        <v>1.9249999999999998</v>
      </c>
      <c r="I43" s="12" t="s">
        <v>65</v>
      </c>
      <c r="J43" s="4" t="s">
        <v>176</v>
      </c>
      <c r="K43" s="18">
        <v>500</v>
      </c>
      <c r="L43" s="12">
        <v>4</v>
      </c>
      <c r="M43" s="58">
        <f t="shared" si="6"/>
        <v>16.7</v>
      </c>
      <c r="N43" s="2">
        <f t="shared" si="7"/>
        <v>16.7</v>
      </c>
      <c r="O43" s="15">
        <f t="shared" si="8"/>
        <v>66.8</v>
      </c>
      <c r="P43" s="66"/>
      <c r="Q43" s="2"/>
      <c r="R43" s="15"/>
    </row>
    <row r="44" spans="1:18" x14ac:dyDescent="0.25">
      <c r="A44" s="4" t="s">
        <v>36</v>
      </c>
      <c r="B44" s="2" t="s">
        <v>38</v>
      </c>
      <c r="C44" s="2" t="s">
        <v>10</v>
      </c>
      <c r="D44" s="2" t="s">
        <v>9</v>
      </c>
      <c r="E44" s="2" t="s">
        <v>41</v>
      </c>
      <c r="F44" s="2">
        <v>600</v>
      </c>
      <c r="G44" s="2">
        <v>1</v>
      </c>
      <c r="H44" s="3">
        <f>2.65/2+0.6</f>
        <v>1.9249999999999998</v>
      </c>
      <c r="I44" s="12" t="s">
        <v>65</v>
      </c>
      <c r="J44" s="4" t="s">
        <v>176</v>
      </c>
      <c r="K44" s="18">
        <v>580</v>
      </c>
      <c r="L44" s="12">
        <v>4</v>
      </c>
      <c r="M44" s="58">
        <f t="shared" si="6"/>
        <v>16.7</v>
      </c>
      <c r="N44" s="2">
        <f t="shared" si="7"/>
        <v>19.372</v>
      </c>
      <c r="O44" s="15">
        <f t="shared" si="8"/>
        <v>77.488</v>
      </c>
      <c r="P44" s="66"/>
      <c r="Q44" s="2"/>
      <c r="R44" s="15"/>
    </row>
    <row r="45" spans="1:18" x14ac:dyDescent="0.25">
      <c r="A45" s="4" t="s">
        <v>42</v>
      </c>
      <c r="B45" s="2" t="s">
        <v>38</v>
      </c>
      <c r="C45" s="2" t="s">
        <v>10</v>
      </c>
      <c r="D45" s="2" t="s">
        <v>9</v>
      </c>
      <c r="E45" s="2" t="s">
        <v>43</v>
      </c>
      <c r="F45" s="2">
        <v>750</v>
      </c>
      <c r="G45" s="2">
        <v>1</v>
      </c>
      <c r="H45" s="3">
        <f>9.45/2</f>
        <v>4.7249999999999996</v>
      </c>
      <c r="I45" s="12" t="s">
        <v>65</v>
      </c>
      <c r="J45" s="4" t="s">
        <v>178</v>
      </c>
      <c r="K45" s="18">
        <v>620</v>
      </c>
      <c r="L45" s="12">
        <v>4</v>
      </c>
      <c r="M45" s="58">
        <f t="shared" si="6"/>
        <v>19.899999999999999</v>
      </c>
      <c r="N45" s="2">
        <f t="shared" si="7"/>
        <v>24.675999999999998</v>
      </c>
      <c r="O45" s="15">
        <f t="shared" si="8"/>
        <v>98.703999999999994</v>
      </c>
      <c r="P45" s="66"/>
      <c r="Q45" s="2"/>
      <c r="R45" s="15"/>
    </row>
    <row r="46" spans="1:18" x14ac:dyDescent="0.25">
      <c r="A46" s="4" t="s">
        <v>44</v>
      </c>
      <c r="B46" s="2" t="s">
        <v>38</v>
      </c>
      <c r="C46" s="2" t="s">
        <v>10</v>
      </c>
      <c r="D46" s="2" t="s">
        <v>9</v>
      </c>
      <c r="E46" s="2" t="s">
        <v>48</v>
      </c>
      <c r="F46" s="2">
        <v>150</v>
      </c>
      <c r="G46" s="2">
        <v>2</v>
      </c>
      <c r="H46" s="3">
        <v>0.15</v>
      </c>
      <c r="I46" s="12" t="s">
        <v>10</v>
      </c>
      <c r="J46" s="4" t="s">
        <v>175</v>
      </c>
      <c r="K46" s="18" t="s">
        <v>61</v>
      </c>
      <c r="L46" s="12" t="s">
        <v>61</v>
      </c>
      <c r="M46" s="58" t="str">
        <f t="shared" si="6"/>
        <v>-</v>
      </c>
      <c r="N46" s="2"/>
      <c r="O46" s="15"/>
      <c r="P46" s="66"/>
      <c r="Q46" s="2"/>
      <c r="R46" s="15"/>
    </row>
    <row r="47" spans="1:18" x14ac:dyDescent="0.25">
      <c r="A47" s="4" t="s">
        <v>45</v>
      </c>
      <c r="B47" s="2" t="s">
        <v>38</v>
      </c>
      <c r="C47" s="2" t="s">
        <v>10</v>
      </c>
      <c r="D47" s="2" t="s">
        <v>9</v>
      </c>
      <c r="E47" s="2" t="s">
        <v>27</v>
      </c>
      <c r="F47" s="2">
        <v>450</v>
      </c>
      <c r="G47" s="2">
        <v>2</v>
      </c>
      <c r="H47" s="3">
        <v>0.45</v>
      </c>
      <c r="I47" s="12" t="s">
        <v>10</v>
      </c>
      <c r="J47" s="4" t="s">
        <v>177</v>
      </c>
      <c r="K47" s="18">
        <v>800</v>
      </c>
      <c r="L47" s="12">
        <v>3</v>
      </c>
      <c r="M47" s="58">
        <f t="shared" si="6"/>
        <v>24.7</v>
      </c>
      <c r="N47" s="2">
        <f t="shared" si="7"/>
        <v>39.520000000000003</v>
      </c>
      <c r="O47" s="15">
        <f t="shared" si="8"/>
        <v>118.56</v>
      </c>
      <c r="P47" s="66"/>
      <c r="Q47" s="2"/>
      <c r="R47" s="15"/>
    </row>
    <row r="48" spans="1:18" x14ac:dyDescent="0.25">
      <c r="A48" s="4" t="s">
        <v>46</v>
      </c>
      <c r="B48" s="2" t="s">
        <v>38</v>
      </c>
      <c r="C48" s="2" t="s">
        <v>10</v>
      </c>
      <c r="D48" s="2" t="s">
        <v>9</v>
      </c>
      <c r="E48" s="2" t="s">
        <v>48</v>
      </c>
      <c r="F48" s="2">
        <v>750</v>
      </c>
      <c r="G48" s="2">
        <v>1</v>
      </c>
      <c r="H48" s="3">
        <f>11.25/2</f>
        <v>5.625</v>
      </c>
      <c r="I48" s="12" t="s">
        <v>65</v>
      </c>
      <c r="J48" s="4" t="s">
        <v>178</v>
      </c>
      <c r="K48" s="18">
        <v>460</v>
      </c>
      <c r="L48" s="12">
        <v>4</v>
      </c>
      <c r="M48" s="58">
        <f t="shared" si="6"/>
        <v>19.899999999999999</v>
      </c>
      <c r="N48" s="2">
        <f t="shared" si="7"/>
        <v>18.308</v>
      </c>
      <c r="O48" s="15">
        <f t="shared" si="8"/>
        <v>73.231999999999999</v>
      </c>
      <c r="P48" s="66"/>
      <c r="Q48" s="2"/>
      <c r="R48" s="15"/>
    </row>
    <row r="49" spans="1:18" x14ac:dyDescent="0.25">
      <c r="A49" s="4" t="s">
        <v>47</v>
      </c>
      <c r="B49" s="2" t="s">
        <v>38</v>
      </c>
      <c r="C49" s="2" t="s">
        <v>10</v>
      </c>
      <c r="D49" s="2" t="s">
        <v>9</v>
      </c>
      <c r="E49" s="2" t="s">
        <v>49</v>
      </c>
      <c r="F49" s="2">
        <v>750</v>
      </c>
      <c r="G49" s="2">
        <v>1</v>
      </c>
      <c r="H49" s="3">
        <f>11.25/2</f>
        <v>5.625</v>
      </c>
      <c r="I49" s="12" t="s">
        <v>65</v>
      </c>
      <c r="J49" s="4" t="s">
        <v>178</v>
      </c>
      <c r="K49" s="18">
        <v>450</v>
      </c>
      <c r="L49" s="12">
        <v>4</v>
      </c>
      <c r="M49" s="58">
        <f t="shared" si="6"/>
        <v>19.899999999999999</v>
      </c>
      <c r="N49" s="2">
        <f t="shared" si="7"/>
        <v>17.91</v>
      </c>
      <c r="O49" s="15">
        <f t="shared" si="8"/>
        <v>71.64</v>
      </c>
      <c r="P49" s="66"/>
      <c r="Q49" s="2"/>
      <c r="R49" s="15"/>
    </row>
    <row r="50" spans="1:18" x14ac:dyDescent="0.25">
      <c r="A50" s="4" t="s">
        <v>50</v>
      </c>
      <c r="B50" s="2" t="s">
        <v>38</v>
      </c>
      <c r="C50" s="2" t="s">
        <v>10</v>
      </c>
      <c r="D50" s="2" t="s">
        <v>9</v>
      </c>
      <c r="E50" s="2" t="s">
        <v>51</v>
      </c>
      <c r="F50" s="2">
        <v>450</v>
      </c>
      <c r="G50" s="2">
        <v>1</v>
      </c>
      <c r="H50" s="3">
        <v>0.45</v>
      </c>
      <c r="I50" s="12" t="s">
        <v>10</v>
      </c>
      <c r="J50" s="4" t="s">
        <v>177</v>
      </c>
      <c r="K50" s="18">
        <v>850</v>
      </c>
      <c r="L50" s="12">
        <v>3</v>
      </c>
      <c r="M50" s="58">
        <f t="shared" si="6"/>
        <v>24.7</v>
      </c>
      <c r="N50" s="2">
        <f t="shared" si="7"/>
        <v>41.99</v>
      </c>
      <c r="O50" s="15">
        <f t="shared" si="8"/>
        <v>125.97</v>
      </c>
      <c r="P50" s="66"/>
      <c r="Q50" s="2"/>
      <c r="R50" s="15"/>
    </row>
    <row r="51" spans="1:18" x14ac:dyDescent="0.25">
      <c r="A51" s="4" t="s">
        <v>52</v>
      </c>
      <c r="B51" s="2" t="s">
        <v>38</v>
      </c>
      <c r="C51" s="2" t="s">
        <v>10</v>
      </c>
      <c r="D51" s="2" t="s">
        <v>9</v>
      </c>
      <c r="E51" s="2" t="s">
        <v>48</v>
      </c>
      <c r="F51" s="2">
        <v>450</v>
      </c>
      <c r="G51" s="2">
        <v>2</v>
      </c>
      <c r="H51" s="3">
        <f>11.25/2</f>
        <v>5.625</v>
      </c>
      <c r="I51" s="12" t="s">
        <v>65</v>
      </c>
      <c r="J51" s="4" t="s">
        <v>177</v>
      </c>
      <c r="K51" s="18">
        <v>460</v>
      </c>
      <c r="L51" s="12">
        <v>3</v>
      </c>
      <c r="M51" s="58">
        <f t="shared" si="6"/>
        <v>24.7</v>
      </c>
      <c r="N51" s="2">
        <f t="shared" si="7"/>
        <v>22.724</v>
      </c>
      <c r="O51" s="15">
        <f t="shared" si="8"/>
        <v>68.171999999999997</v>
      </c>
      <c r="P51" s="66"/>
      <c r="Q51" s="2"/>
      <c r="R51" s="15"/>
    </row>
    <row r="52" spans="1:18" x14ac:dyDescent="0.25">
      <c r="A52" s="4" t="s">
        <v>53</v>
      </c>
      <c r="B52" s="2" t="s">
        <v>38</v>
      </c>
      <c r="C52" s="2" t="s">
        <v>10</v>
      </c>
      <c r="D52" s="2" t="s">
        <v>9</v>
      </c>
      <c r="E52" s="2" t="s">
        <v>54</v>
      </c>
      <c r="F52" s="2">
        <v>750</v>
      </c>
      <c r="G52" s="2">
        <v>2</v>
      </c>
      <c r="H52" s="3">
        <v>3.8250000000000002</v>
      </c>
      <c r="I52" s="12" t="s">
        <v>65</v>
      </c>
      <c r="J52" s="4" t="s">
        <v>178</v>
      </c>
      <c r="K52" s="18">
        <v>750</v>
      </c>
      <c r="L52" s="12">
        <v>4</v>
      </c>
      <c r="M52" s="58">
        <f t="shared" si="6"/>
        <v>19.899999999999999</v>
      </c>
      <c r="N52" s="2">
        <f t="shared" si="7"/>
        <v>29.849999999999998</v>
      </c>
      <c r="O52" s="15">
        <f t="shared" si="8"/>
        <v>119.39999999999999</v>
      </c>
      <c r="P52" s="66"/>
      <c r="Q52" s="2"/>
      <c r="R52" s="15"/>
    </row>
    <row r="53" spans="1:18" x14ac:dyDescent="0.25">
      <c r="A53" s="4" t="s">
        <v>76</v>
      </c>
      <c r="B53" s="2" t="s">
        <v>38</v>
      </c>
      <c r="C53" s="2" t="s">
        <v>10</v>
      </c>
      <c r="D53" s="2" t="s">
        <v>66</v>
      </c>
      <c r="E53" s="2" t="s">
        <v>83</v>
      </c>
      <c r="F53" s="2">
        <v>600</v>
      </c>
      <c r="G53" s="2">
        <v>1</v>
      </c>
      <c r="H53" s="3">
        <f>11.45/2</f>
        <v>5.7249999999999996</v>
      </c>
      <c r="I53" s="12" t="s">
        <v>65</v>
      </c>
      <c r="J53" s="4" t="s">
        <v>176</v>
      </c>
      <c r="K53" s="18">
        <v>500</v>
      </c>
      <c r="L53" s="12">
        <v>4</v>
      </c>
      <c r="M53" s="58">
        <f t="shared" si="6"/>
        <v>16.7</v>
      </c>
      <c r="N53" s="2">
        <f t="shared" si="7"/>
        <v>16.7</v>
      </c>
      <c r="O53" s="15">
        <f t="shared" si="8"/>
        <v>66.8</v>
      </c>
      <c r="P53" s="66"/>
      <c r="Q53" s="2"/>
      <c r="R53" s="15"/>
    </row>
    <row r="54" spans="1:18" x14ac:dyDescent="0.25">
      <c r="A54" s="4" t="s">
        <v>77</v>
      </c>
      <c r="B54" s="2" t="s">
        <v>38</v>
      </c>
      <c r="C54" s="2" t="s">
        <v>10</v>
      </c>
      <c r="D54" s="2" t="s">
        <v>66</v>
      </c>
      <c r="E54" s="2" t="s">
        <v>84</v>
      </c>
      <c r="F54" s="2">
        <v>100</v>
      </c>
      <c r="G54" s="2">
        <v>1</v>
      </c>
      <c r="H54" s="3">
        <v>0.1</v>
      </c>
      <c r="I54" s="12" t="s">
        <v>10</v>
      </c>
      <c r="J54" s="4" t="s">
        <v>175</v>
      </c>
      <c r="K54" s="18" t="s">
        <v>61</v>
      </c>
      <c r="L54" s="12" t="s">
        <v>61</v>
      </c>
      <c r="M54" s="58" t="str">
        <f t="shared" si="6"/>
        <v>-</v>
      </c>
      <c r="N54" s="2"/>
      <c r="O54" s="15"/>
      <c r="P54" s="66"/>
      <c r="Q54" s="2"/>
      <c r="R54" s="15"/>
    </row>
    <row r="55" spans="1:18" x14ac:dyDescent="0.25">
      <c r="A55" s="4" t="s">
        <v>78</v>
      </c>
      <c r="B55" s="2" t="s">
        <v>38</v>
      </c>
      <c r="C55" s="2" t="s">
        <v>10</v>
      </c>
      <c r="D55" s="2" t="s">
        <v>66</v>
      </c>
      <c r="E55" s="2" t="s">
        <v>41</v>
      </c>
      <c r="F55" s="2">
        <v>600</v>
      </c>
      <c r="G55" s="2">
        <v>2</v>
      </c>
      <c r="H55" s="3">
        <v>3.7</v>
      </c>
      <c r="I55" s="12" t="s">
        <v>65</v>
      </c>
      <c r="J55" s="4" t="s">
        <v>176</v>
      </c>
      <c r="K55" s="18">
        <v>580</v>
      </c>
      <c r="L55" s="12">
        <v>4</v>
      </c>
      <c r="M55" s="58">
        <f t="shared" si="6"/>
        <v>16.7</v>
      </c>
      <c r="N55" s="2">
        <f t="shared" si="7"/>
        <v>19.372</v>
      </c>
      <c r="O55" s="15">
        <f t="shared" si="8"/>
        <v>77.488</v>
      </c>
      <c r="P55" s="66"/>
      <c r="Q55" s="2"/>
      <c r="R55" s="15"/>
    </row>
    <row r="56" spans="1:18" x14ac:dyDescent="0.25">
      <c r="A56" s="4" t="s">
        <v>79</v>
      </c>
      <c r="B56" s="2" t="s">
        <v>38</v>
      </c>
      <c r="C56" s="2" t="s">
        <v>10</v>
      </c>
      <c r="D56" s="2" t="s">
        <v>66</v>
      </c>
      <c r="E56" s="2" t="s">
        <v>85</v>
      </c>
      <c r="F56" s="2">
        <v>300</v>
      </c>
      <c r="G56" s="2">
        <v>2</v>
      </c>
      <c r="H56" s="3">
        <v>0.3</v>
      </c>
      <c r="I56" s="12" t="s">
        <v>10</v>
      </c>
      <c r="J56" s="4" t="s">
        <v>176</v>
      </c>
      <c r="K56" s="18">
        <v>550</v>
      </c>
      <c r="L56" s="12">
        <v>2</v>
      </c>
      <c r="M56" s="58">
        <f t="shared" si="6"/>
        <v>16.7</v>
      </c>
      <c r="N56" s="2">
        <f t="shared" si="7"/>
        <v>18.37</v>
      </c>
      <c r="O56" s="15">
        <f t="shared" si="8"/>
        <v>36.74</v>
      </c>
      <c r="P56" s="66"/>
      <c r="Q56" s="2"/>
      <c r="R56" s="15"/>
    </row>
    <row r="57" spans="1:18" x14ac:dyDescent="0.25">
      <c r="A57" s="4" t="s">
        <v>80</v>
      </c>
      <c r="B57" s="2" t="s">
        <v>38</v>
      </c>
      <c r="C57" s="2" t="s">
        <v>10</v>
      </c>
      <c r="D57" s="2" t="s">
        <v>66</v>
      </c>
      <c r="E57" s="2" t="s">
        <v>41</v>
      </c>
      <c r="F57" s="2">
        <v>600</v>
      </c>
      <c r="G57" s="2">
        <v>2</v>
      </c>
      <c r="H57" s="3">
        <v>2</v>
      </c>
      <c r="I57" s="12" t="s">
        <v>65</v>
      </c>
      <c r="J57" s="4" t="s">
        <v>176</v>
      </c>
      <c r="K57" s="18">
        <v>580</v>
      </c>
      <c r="L57" s="12">
        <v>4</v>
      </c>
      <c r="M57" s="58">
        <f t="shared" si="6"/>
        <v>16.7</v>
      </c>
      <c r="N57" s="2">
        <f t="shared" si="7"/>
        <v>19.372</v>
      </c>
      <c r="O57" s="15">
        <f t="shared" si="8"/>
        <v>77.488</v>
      </c>
      <c r="P57" s="66"/>
      <c r="Q57" s="2"/>
      <c r="R57" s="15"/>
    </row>
    <row r="58" spans="1:18" x14ac:dyDescent="0.25">
      <c r="A58" s="4" t="s">
        <v>81</v>
      </c>
      <c r="B58" s="2" t="s">
        <v>38</v>
      </c>
      <c r="C58" s="2" t="s">
        <v>10</v>
      </c>
      <c r="D58" s="2" t="s">
        <v>66</v>
      </c>
      <c r="E58" s="2" t="s">
        <v>86</v>
      </c>
      <c r="F58" s="2">
        <v>100</v>
      </c>
      <c r="G58" s="2">
        <v>2</v>
      </c>
      <c r="H58" s="3">
        <v>0.1</v>
      </c>
      <c r="I58" s="12" t="s">
        <v>10</v>
      </c>
      <c r="J58" s="4" t="s">
        <v>175</v>
      </c>
      <c r="K58" s="18">
        <v>550</v>
      </c>
      <c r="L58" s="12" t="s">
        <v>61</v>
      </c>
      <c r="M58" s="58" t="str">
        <f t="shared" si="6"/>
        <v>-</v>
      </c>
      <c r="N58" s="2"/>
      <c r="O58" s="15"/>
      <c r="P58" s="66"/>
      <c r="Q58" s="2"/>
      <c r="R58" s="15"/>
    </row>
    <row r="59" spans="1:18" x14ac:dyDescent="0.25">
      <c r="A59" s="4" t="s">
        <v>82</v>
      </c>
      <c r="B59" s="2" t="s">
        <v>38</v>
      </c>
      <c r="C59" s="2" t="s">
        <v>10</v>
      </c>
      <c r="D59" s="2" t="s">
        <v>66</v>
      </c>
      <c r="E59" s="2" t="s">
        <v>85</v>
      </c>
      <c r="F59" s="2">
        <v>300</v>
      </c>
      <c r="G59" s="2">
        <v>3</v>
      </c>
      <c r="H59" s="3">
        <v>0.3</v>
      </c>
      <c r="I59" s="12" t="s">
        <v>10</v>
      </c>
      <c r="J59" s="4" t="s">
        <v>176</v>
      </c>
      <c r="K59" s="18">
        <v>550</v>
      </c>
      <c r="L59" s="12">
        <v>2</v>
      </c>
      <c r="M59" s="58">
        <f t="shared" si="6"/>
        <v>16.7</v>
      </c>
      <c r="N59" s="2">
        <f t="shared" si="7"/>
        <v>18.37</v>
      </c>
      <c r="O59" s="15">
        <f t="shared" si="8"/>
        <v>36.74</v>
      </c>
      <c r="P59" s="66"/>
      <c r="Q59" s="2"/>
      <c r="R59" s="15"/>
    </row>
    <row r="60" spans="1:18" x14ac:dyDescent="0.25">
      <c r="A60" s="4" t="s">
        <v>87</v>
      </c>
      <c r="B60" s="2" t="s">
        <v>38</v>
      </c>
      <c r="C60" s="2" t="s">
        <v>10</v>
      </c>
      <c r="D60" s="2" t="s">
        <v>66</v>
      </c>
      <c r="E60" s="2" t="s">
        <v>97</v>
      </c>
      <c r="F60" s="2">
        <v>300</v>
      </c>
      <c r="G60" s="2">
        <v>1</v>
      </c>
      <c r="H60" s="3">
        <f>3.5/2+0.3</f>
        <v>2.0499999999999998</v>
      </c>
      <c r="I60" s="12" t="s">
        <v>65</v>
      </c>
      <c r="J60" s="4" t="s">
        <v>176</v>
      </c>
      <c r="K60" s="18">
        <v>860</v>
      </c>
      <c r="L60" s="12">
        <v>2</v>
      </c>
      <c r="M60" s="58">
        <f t="shared" si="6"/>
        <v>16.7</v>
      </c>
      <c r="N60" s="2">
        <f t="shared" si="7"/>
        <v>28.724</v>
      </c>
      <c r="O60" s="15">
        <f t="shared" si="8"/>
        <v>57.448</v>
      </c>
      <c r="P60" s="66"/>
      <c r="Q60" s="2"/>
      <c r="R60" s="15"/>
    </row>
    <row r="61" spans="1:18" x14ac:dyDescent="0.25">
      <c r="A61" s="4" t="s">
        <v>88</v>
      </c>
      <c r="B61" s="2" t="s">
        <v>38</v>
      </c>
      <c r="C61" s="2" t="s">
        <v>10</v>
      </c>
      <c r="D61" s="2" t="s">
        <v>66</v>
      </c>
      <c r="E61" s="2" t="s">
        <v>98</v>
      </c>
      <c r="F61" s="2">
        <v>600</v>
      </c>
      <c r="G61" s="2">
        <v>2</v>
      </c>
      <c r="H61" s="3">
        <f>10.75/2</f>
        <v>5.375</v>
      </c>
      <c r="I61" s="12" t="s">
        <v>65</v>
      </c>
      <c r="J61" s="4" t="s">
        <v>176</v>
      </c>
      <c r="K61" s="18">
        <v>900</v>
      </c>
      <c r="L61" s="12">
        <v>4</v>
      </c>
      <c r="M61" s="58">
        <f t="shared" si="6"/>
        <v>16.7</v>
      </c>
      <c r="N61" s="2">
        <f t="shared" si="7"/>
        <v>30.06</v>
      </c>
      <c r="O61" s="15">
        <f t="shared" si="8"/>
        <v>120.24</v>
      </c>
      <c r="P61" s="66"/>
      <c r="Q61" s="2"/>
      <c r="R61" s="15"/>
    </row>
    <row r="62" spans="1:18" x14ac:dyDescent="0.25">
      <c r="A62" s="4" t="s">
        <v>89</v>
      </c>
      <c r="B62" s="2" t="s">
        <v>38</v>
      </c>
      <c r="C62" s="2" t="s">
        <v>10</v>
      </c>
      <c r="D62" s="2" t="s">
        <v>66</v>
      </c>
      <c r="E62" s="2" t="s">
        <v>99</v>
      </c>
      <c r="F62" s="2">
        <v>150</v>
      </c>
      <c r="G62" s="2">
        <v>2</v>
      </c>
      <c r="H62" s="3">
        <v>0.15</v>
      </c>
      <c r="I62" s="12" t="s">
        <v>10</v>
      </c>
      <c r="J62" s="4" t="s">
        <v>175</v>
      </c>
      <c r="K62" s="18" t="s">
        <v>61</v>
      </c>
      <c r="L62" s="12" t="s">
        <v>61</v>
      </c>
      <c r="M62" s="58" t="str">
        <f t="shared" si="6"/>
        <v>-</v>
      </c>
      <c r="N62" s="2"/>
      <c r="O62" s="15"/>
      <c r="P62" s="66"/>
      <c r="Q62" s="2"/>
      <c r="R62" s="15"/>
    </row>
    <row r="63" spans="1:18" x14ac:dyDescent="0.25">
      <c r="A63" s="4" t="s">
        <v>90</v>
      </c>
      <c r="B63" s="2" t="s">
        <v>38</v>
      </c>
      <c r="C63" s="2" t="s">
        <v>59</v>
      </c>
      <c r="D63" s="2" t="s">
        <v>66</v>
      </c>
      <c r="E63" s="2" t="s">
        <v>100</v>
      </c>
      <c r="F63" s="2" t="s">
        <v>61</v>
      </c>
      <c r="G63" s="2">
        <v>1</v>
      </c>
      <c r="H63" s="3" t="s">
        <v>61</v>
      </c>
      <c r="I63" s="12" t="s">
        <v>101</v>
      </c>
      <c r="J63" s="4" t="s">
        <v>180</v>
      </c>
      <c r="K63" s="18">
        <v>2000</v>
      </c>
      <c r="L63" s="12">
        <v>1</v>
      </c>
      <c r="M63" s="58" t="str">
        <f t="shared" si="6"/>
        <v>-</v>
      </c>
      <c r="N63" s="2"/>
      <c r="O63" s="15"/>
      <c r="P63" s="66">
        <f t="shared" ref="P63:P64" si="9">0.12*0.16</f>
        <v>1.9199999999999998E-2</v>
      </c>
      <c r="Q63" s="2">
        <f>K63*P63/1000</f>
        <v>3.8399999999999997E-2</v>
      </c>
      <c r="R63" s="15">
        <f t="shared" ref="R63:R64" si="10">Q63*L63</f>
        <v>3.8399999999999997E-2</v>
      </c>
    </row>
    <row r="64" spans="1:18" x14ac:dyDescent="0.25">
      <c r="A64" s="4" t="s">
        <v>91</v>
      </c>
      <c r="B64" s="2" t="s">
        <v>38</v>
      </c>
      <c r="C64" s="2" t="s">
        <v>59</v>
      </c>
      <c r="D64" s="2" t="s">
        <v>66</v>
      </c>
      <c r="E64" s="2" t="s">
        <v>102</v>
      </c>
      <c r="F64" s="2" t="s">
        <v>61</v>
      </c>
      <c r="G64" s="2">
        <v>1</v>
      </c>
      <c r="H64" s="3" t="s">
        <v>61</v>
      </c>
      <c r="I64" s="12" t="s">
        <v>101</v>
      </c>
      <c r="J64" s="4" t="s">
        <v>180</v>
      </c>
      <c r="K64" s="18">
        <v>2000</v>
      </c>
      <c r="L64" s="12">
        <v>1</v>
      </c>
      <c r="M64" s="58" t="str">
        <f t="shared" si="6"/>
        <v>-</v>
      </c>
      <c r="N64" s="2"/>
      <c r="O64" s="15"/>
      <c r="P64" s="66">
        <f t="shared" si="9"/>
        <v>1.9199999999999998E-2</v>
      </c>
      <c r="Q64" s="2">
        <f>K64*P64/1000</f>
        <v>3.8399999999999997E-2</v>
      </c>
      <c r="R64" s="15">
        <f t="shared" si="10"/>
        <v>3.8399999999999997E-2</v>
      </c>
    </row>
    <row r="65" spans="1:18" x14ac:dyDescent="0.25">
      <c r="A65" s="4" t="s">
        <v>92</v>
      </c>
      <c r="B65" s="2" t="s">
        <v>38</v>
      </c>
      <c r="C65" s="2" t="s">
        <v>10</v>
      </c>
      <c r="D65" s="2" t="s">
        <v>66</v>
      </c>
      <c r="E65" s="2" t="s">
        <v>103</v>
      </c>
      <c r="F65" s="2">
        <v>450</v>
      </c>
      <c r="G65" s="2">
        <v>1</v>
      </c>
      <c r="H65" s="3">
        <f>2.8/2+0.45</f>
        <v>1.8499999999999999</v>
      </c>
      <c r="I65" s="12" t="s">
        <v>65</v>
      </c>
      <c r="J65" s="4" t="s">
        <v>176</v>
      </c>
      <c r="K65" s="18">
        <v>930</v>
      </c>
      <c r="L65" s="12">
        <v>3</v>
      </c>
      <c r="M65" s="58">
        <f t="shared" si="6"/>
        <v>16.7</v>
      </c>
      <c r="N65" s="2">
        <f t="shared" si="7"/>
        <v>31.062000000000001</v>
      </c>
      <c r="O65" s="15">
        <f t="shared" si="8"/>
        <v>93.186000000000007</v>
      </c>
      <c r="P65" s="66"/>
      <c r="Q65" s="2"/>
      <c r="R65" s="15"/>
    </row>
    <row r="66" spans="1:18" x14ac:dyDescent="0.25">
      <c r="A66" s="4" t="s">
        <v>93</v>
      </c>
      <c r="B66" s="2" t="s">
        <v>38</v>
      </c>
      <c r="C66" s="2" t="s">
        <v>10</v>
      </c>
      <c r="D66" s="2" t="s">
        <v>66</v>
      </c>
      <c r="E66" s="2" t="s">
        <v>104</v>
      </c>
      <c r="F66" s="2">
        <v>600</v>
      </c>
      <c r="G66" s="2">
        <v>2</v>
      </c>
      <c r="H66" s="3">
        <f>11.5/2+0.6</f>
        <v>6.35</v>
      </c>
      <c r="I66" s="12" t="s">
        <v>65</v>
      </c>
      <c r="J66" s="4" t="s">
        <v>176</v>
      </c>
      <c r="K66" s="18">
        <v>800</v>
      </c>
      <c r="L66" s="12">
        <v>4</v>
      </c>
      <c r="M66" s="58">
        <f t="shared" si="6"/>
        <v>16.7</v>
      </c>
      <c r="N66" s="2">
        <f t="shared" si="7"/>
        <v>26.72</v>
      </c>
      <c r="O66" s="15">
        <f t="shared" si="8"/>
        <v>106.88</v>
      </c>
      <c r="P66" s="66"/>
      <c r="Q66" s="2"/>
      <c r="R66" s="15"/>
    </row>
    <row r="67" spans="1:18" x14ac:dyDescent="0.25">
      <c r="A67" s="4" t="s">
        <v>117</v>
      </c>
      <c r="B67" s="2" t="s">
        <v>38</v>
      </c>
      <c r="C67" s="2" t="s">
        <v>10</v>
      </c>
      <c r="D67" s="2" t="s">
        <v>109</v>
      </c>
      <c r="E67" s="2" t="s">
        <v>121</v>
      </c>
      <c r="F67" s="2">
        <v>600</v>
      </c>
      <c r="G67" s="2">
        <v>1</v>
      </c>
      <c r="H67" s="3">
        <f>11.61/2</f>
        <v>5.8049999999999997</v>
      </c>
      <c r="I67" s="12" t="s">
        <v>65</v>
      </c>
      <c r="J67" s="4" t="s">
        <v>176</v>
      </c>
      <c r="K67" s="18">
        <v>630</v>
      </c>
      <c r="L67" s="12">
        <v>2</v>
      </c>
      <c r="M67" s="58">
        <f t="shared" si="6"/>
        <v>16.7</v>
      </c>
      <c r="N67" s="2">
        <f t="shared" si="7"/>
        <v>21.042000000000002</v>
      </c>
      <c r="O67" s="15">
        <f t="shared" si="8"/>
        <v>42.084000000000003</v>
      </c>
      <c r="P67" s="66"/>
      <c r="Q67" s="2"/>
      <c r="R67" s="15"/>
    </row>
    <row r="68" spans="1:18" x14ac:dyDescent="0.25">
      <c r="A68" s="4" t="s">
        <v>118</v>
      </c>
      <c r="B68" s="2" t="s">
        <v>38</v>
      </c>
      <c r="C68" s="2" t="s">
        <v>10</v>
      </c>
      <c r="D68" s="2" t="s">
        <v>109</v>
      </c>
      <c r="E68" s="2" t="s">
        <v>121</v>
      </c>
      <c r="F68" s="2">
        <v>600</v>
      </c>
      <c r="G68" s="2">
        <v>1</v>
      </c>
      <c r="H68" s="3">
        <f>7.5/2</f>
        <v>3.75</v>
      </c>
      <c r="I68" s="12" t="s">
        <v>65</v>
      </c>
      <c r="J68" s="4" t="s">
        <v>176</v>
      </c>
      <c r="K68" s="18">
        <v>630</v>
      </c>
      <c r="L68" s="12">
        <v>2</v>
      </c>
      <c r="M68" s="58">
        <f t="shared" si="6"/>
        <v>16.7</v>
      </c>
      <c r="N68" s="2">
        <f t="shared" si="7"/>
        <v>21.042000000000002</v>
      </c>
      <c r="O68" s="15">
        <f t="shared" si="8"/>
        <v>42.084000000000003</v>
      </c>
      <c r="P68" s="66"/>
      <c r="Q68" s="2"/>
      <c r="R68" s="15"/>
    </row>
    <row r="69" spans="1:18" x14ac:dyDescent="0.25">
      <c r="A69" s="4" t="s">
        <v>119</v>
      </c>
      <c r="B69" s="2" t="s">
        <v>38</v>
      </c>
      <c r="C69" s="2" t="s">
        <v>10</v>
      </c>
      <c r="D69" s="2" t="s">
        <v>109</v>
      </c>
      <c r="E69" s="2" t="s">
        <v>14</v>
      </c>
      <c r="F69" s="2">
        <v>600</v>
      </c>
      <c r="G69" s="2">
        <v>2</v>
      </c>
      <c r="H69" s="3">
        <f>9.6/2</f>
        <v>4.8</v>
      </c>
      <c r="I69" s="12" t="s">
        <v>65</v>
      </c>
      <c r="J69" s="4" t="s">
        <v>176</v>
      </c>
      <c r="K69" s="18">
        <v>500</v>
      </c>
      <c r="L69" s="12">
        <v>2</v>
      </c>
      <c r="M69" s="58">
        <f t="shared" si="6"/>
        <v>16.7</v>
      </c>
      <c r="N69" s="2">
        <f t="shared" si="7"/>
        <v>16.7</v>
      </c>
      <c r="O69" s="15">
        <f t="shared" si="8"/>
        <v>33.4</v>
      </c>
      <c r="P69" s="66"/>
      <c r="Q69" s="2"/>
      <c r="R69" s="15"/>
    </row>
    <row r="70" spans="1:18" x14ac:dyDescent="0.25">
      <c r="A70" s="4" t="s">
        <v>120</v>
      </c>
      <c r="B70" s="2" t="s">
        <v>38</v>
      </c>
      <c r="C70" s="2" t="s">
        <v>10</v>
      </c>
      <c r="D70" s="2" t="s">
        <v>109</v>
      </c>
      <c r="E70" s="2" t="s">
        <v>41</v>
      </c>
      <c r="F70" s="2">
        <v>600</v>
      </c>
      <c r="G70" s="2">
        <v>2</v>
      </c>
      <c r="H70" s="3">
        <f>11.7/2</f>
        <v>5.85</v>
      </c>
      <c r="I70" s="12" t="s">
        <v>65</v>
      </c>
      <c r="J70" s="4" t="s">
        <v>176</v>
      </c>
      <c r="K70" s="18">
        <v>580</v>
      </c>
      <c r="L70" s="12">
        <v>2</v>
      </c>
      <c r="M70" s="58">
        <f t="shared" si="6"/>
        <v>16.7</v>
      </c>
      <c r="N70" s="2">
        <f t="shared" si="7"/>
        <v>19.372</v>
      </c>
      <c r="O70" s="15">
        <f t="shared" si="8"/>
        <v>38.744</v>
      </c>
      <c r="P70" s="66"/>
      <c r="Q70" s="2"/>
      <c r="R70" s="15"/>
    </row>
    <row r="71" spans="1:18" x14ac:dyDescent="0.25">
      <c r="A71" s="4" t="s">
        <v>122</v>
      </c>
      <c r="B71" s="2" t="s">
        <v>38</v>
      </c>
      <c r="C71" s="2" t="s">
        <v>10</v>
      </c>
      <c r="D71" s="2" t="s">
        <v>109</v>
      </c>
      <c r="E71" s="2" t="s">
        <v>123</v>
      </c>
      <c r="F71" s="2">
        <v>660</v>
      </c>
      <c r="G71" s="2">
        <v>2</v>
      </c>
      <c r="H71" s="3">
        <f>9.6/2</f>
        <v>4.8</v>
      </c>
      <c r="I71" s="12" t="s">
        <v>65</v>
      </c>
      <c r="J71" s="4" t="s">
        <v>176</v>
      </c>
      <c r="K71" s="18">
        <v>750</v>
      </c>
      <c r="L71" s="12">
        <v>2</v>
      </c>
      <c r="M71" s="58">
        <f t="shared" si="6"/>
        <v>16.7</v>
      </c>
      <c r="N71" s="2">
        <f t="shared" si="7"/>
        <v>25.05</v>
      </c>
      <c r="O71" s="15">
        <f t="shared" si="8"/>
        <v>50.1</v>
      </c>
      <c r="P71" s="66"/>
      <c r="Q71" s="2"/>
      <c r="R71" s="15"/>
    </row>
    <row r="72" spans="1:18" x14ac:dyDescent="0.25">
      <c r="A72" s="4" t="s">
        <v>124</v>
      </c>
      <c r="B72" s="2" t="s">
        <v>38</v>
      </c>
      <c r="C72" s="2" t="s">
        <v>10</v>
      </c>
      <c r="D72" s="2" t="s">
        <v>109</v>
      </c>
      <c r="E72" s="2" t="s">
        <v>85</v>
      </c>
      <c r="F72" s="2">
        <v>80</v>
      </c>
      <c r="G72" s="2">
        <v>1</v>
      </c>
      <c r="H72" s="3">
        <v>0.08</v>
      </c>
      <c r="I72" s="12" t="s">
        <v>10</v>
      </c>
      <c r="J72" s="4" t="s">
        <v>175</v>
      </c>
      <c r="K72" s="18" t="s">
        <v>61</v>
      </c>
      <c r="L72" s="12" t="s">
        <v>61</v>
      </c>
      <c r="M72" s="58" t="str">
        <f t="shared" si="6"/>
        <v>-</v>
      </c>
      <c r="N72" s="2"/>
      <c r="O72" s="15"/>
      <c r="P72" s="66"/>
      <c r="Q72" s="2"/>
      <c r="R72" s="15"/>
    </row>
    <row r="73" spans="1:18" x14ac:dyDescent="0.25">
      <c r="A73" s="4" t="s">
        <v>125</v>
      </c>
      <c r="B73" s="2" t="s">
        <v>38</v>
      </c>
      <c r="C73" s="2" t="s">
        <v>10</v>
      </c>
      <c r="D73" s="2" t="s">
        <v>109</v>
      </c>
      <c r="E73" s="2" t="s">
        <v>85</v>
      </c>
      <c r="F73" s="2">
        <v>300</v>
      </c>
      <c r="G73" s="2">
        <v>1</v>
      </c>
      <c r="H73" s="3">
        <v>0.3</v>
      </c>
      <c r="I73" s="12" t="s">
        <v>10</v>
      </c>
      <c r="J73" s="4" t="s">
        <v>176</v>
      </c>
      <c r="K73" s="18">
        <v>550</v>
      </c>
      <c r="L73" s="12">
        <v>2</v>
      </c>
      <c r="M73" s="58">
        <f t="shared" si="6"/>
        <v>16.7</v>
      </c>
      <c r="N73" s="2">
        <f t="shared" si="7"/>
        <v>18.37</v>
      </c>
      <c r="O73" s="15">
        <f t="shared" si="8"/>
        <v>36.74</v>
      </c>
      <c r="P73" s="66"/>
      <c r="Q73" s="2"/>
      <c r="R73" s="15"/>
    </row>
    <row r="74" spans="1:18" x14ac:dyDescent="0.25">
      <c r="A74" s="4" t="s">
        <v>127</v>
      </c>
      <c r="B74" s="2" t="s">
        <v>38</v>
      </c>
      <c r="C74" s="2" t="s">
        <v>10</v>
      </c>
      <c r="D74" s="2" t="s">
        <v>109</v>
      </c>
      <c r="E74" s="2" t="s">
        <v>123</v>
      </c>
      <c r="F74" s="2">
        <v>300</v>
      </c>
      <c r="G74" s="2">
        <v>1</v>
      </c>
      <c r="H74" s="3">
        <v>0.3</v>
      </c>
      <c r="I74" s="12" t="s">
        <v>10</v>
      </c>
      <c r="J74" s="4" t="s">
        <v>176</v>
      </c>
      <c r="K74" s="18">
        <v>750</v>
      </c>
      <c r="L74" s="12">
        <v>2</v>
      </c>
      <c r="M74" s="58">
        <f t="shared" ref="M74:M98" si="11">IF(J74="HEA100",16.7,IF(J74="HEA120",19.9,IF(J74="HEA140",24.7,IF(J74="msh 80/4",11.75,"-"))))</f>
        <v>16.7</v>
      </c>
      <c r="N74" s="2">
        <f t="shared" ref="N74:N96" si="12">K74*M74*2/1000</f>
        <v>25.05</v>
      </c>
      <c r="O74" s="15">
        <f t="shared" ref="O74:O96" si="13">N74*L74</f>
        <v>50.1</v>
      </c>
      <c r="P74" s="66"/>
      <c r="Q74" s="2"/>
      <c r="R74" s="15"/>
    </row>
    <row r="75" spans="1:18" x14ac:dyDescent="0.25">
      <c r="A75" s="4" t="s">
        <v>128</v>
      </c>
      <c r="B75" s="2" t="s">
        <v>38</v>
      </c>
      <c r="C75" s="2" t="s">
        <v>10</v>
      </c>
      <c r="D75" s="2" t="s">
        <v>109</v>
      </c>
      <c r="E75" s="2" t="s">
        <v>126</v>
      </c>
      <c r="F75" s="2">
        <v>300</v>
      </c>
      <c r="G75" s="2">
        <v>1</v>
      </c>
      <c r="H75" s="3">
        <v>0.3</v>
      </c>
      <c r="I75" s="12" t="s">
        <v>10</v>
      </c>
      <c r="J75" s="4" t="s">
        <v>176</v>
      </c>
      <c r="K75" s="18">
        <v>800</v>
      </c>
      <c r="L75" s="12">
        <v>2</v>
      </c>
      <c r="M75" s="58">
        <f t="shared" si="11"/>
        <v>16.7</v>
      </c>
      <c r="N75" s="2">
        <f t="shared" si="12"/>
        <v>26.72</v>
      </c>
      <c r="O75" s="15">
        <f t="shared" si="13"/>
        <v>53.44</v>
      </c>
      <c r="P75" s="66"/>
      <c r="Q75" s="2"/>
      <c r="R75" s="15"/>
    </row>
    <row r="76" spans="1:18" x14ac:dyDescent="0.25">
      <c r="A76" s="4" t="s">
        <v>129</v>
      </c>
      <c r="B76" s="2" t="s">
        <v>38</v>
      </c>
      <c r="C76" s="2" t="s">
        <v>10</v>
      </c>
      <c r="D76" s="2" t="s">
        <v>109</v>
      </c>
      <c r="E76" s="2" t="s">
        <v>97</v>
      </c>
      <c r="F76" s="2">
        <v>80</v>
      </c>
      <c r="G76" s="2">
        <v>1</v>
      </c>
      <c r="H76" s="3">
        <v>0.08</v>
      </c>
      <c r="I76" s="12" t="s">
        <v>10</v>
      </c>
      <c r="J76" s="4" t="s">
        <v>175</v>
      </c>
      <c r="K76" s="18" t="s">
        <v>61</v>
      </c>
      <c r="L76" s="12" t="s">
        <v>61</v>
      </c>
      <c r="M76" s="58" t="str">
        <f t="shared" si="11"/>
        <v>-</v>
      </c>
      <c r="N76" s="2"/>
      <c r="O76" s="15"/>
      <c r="P76" s="66"/>
      <c r="Q76" s="2"/>
      <c r="R76" s="15"/>
    </row>
    <row r="77" spans="1:18" x14ac:dyDescent="0.25">
      <c r="A77" s="4" t="s">
        <v>130</v>
      </c>
      <c r="B77" s="2" t="s">
        <v>38</v>
      </c>
      <c r="C77" s="2" t="s">
        <v>59</v>
      </c>
      <c r="D77" s="2" t="s">
        <v>109</v>
      </c>
      <c r="E77" s="2" t="s">
        <v>133</v>
      </c>
      <c r="F77" s="2" t="s">
        <v>61</v>
      </c>
      <c r="G77" s="2">
        <v>1</v>
      </c>
      <c r="H77" s="3" t="s">
        <v>61</v>
      </c>
      <c r="I77" s="12" t="s">
        <v>101</v>
      </c>
      <c r="J77" s="4" t="s">
        <v>180</v>
      </c>
      <c r="K77" s="18">
        <v>2000</v>
      </c>
      <c r="L77" s="12">
        <v>1</v>
      </c>
      <c r="M77" s="58" t="str">
        <f t="shared" si="11"/>
        <v>-</v>
      </c>
      <c r="N77" s="2"/>
      <c r="O77" s="15"/>
      <c r="P77" s="66">
        <f t="shared" ref="P77:P98" si="14">0.12*0.16</f>
        <v>1.9199999999999998E-2</v>
      </c>
      <c r="Q77" s="2">
        <f>K77*P77/1000</f>
        <v>3.8399999999999997E-2</v>
      </c>
      <c r="R77" s="15">
        <f t="shared" ref="R77:R98" si="15">Q77*L77</f>
        <v>3.8399999999999997E-2</v>
      </c>
    </row>
    <row r="78" spans="1:18" x14ac:dyDescent="0.25">
      <c r="A78" s="4" t="s">
        <v>131</v>
      </c>
      <c r="B78" s="2" t="s">
        <v>38</v>
      </c>
      <c r="C78" s="2" t="s">
        <v>10</v>
      </c>
      <c r="D78" s="2" t="s">
        <v>109</v>
      </c>
      <c r="E78" s="2" t="s">
        <v>134</v>
      </c>
      <c r="F78" s="2">
        <v>600</v>
      </c>
      <c r="G78" s="2">
        <v>2</v>
      </c>
      <c r="H78" s="3">
        <f>6.3/2+0.6</f>
        <v>3.75</v>
      </c>
      <c r="I78" s="12" t="s">
        <v>65</v>
      </c>
      <c r="J78" s="4" t="s">
        <v>176</v>
      </c>
      <c r="K78" s="18">
        <v>800</v>
      </c>
      <c r="L78" s="12">
        <v>2</v>
      </c>
      <c r="M78" s="58">
        <f t="shared" si="11"/>
        <v>16.7</v>
      </c>
      <c r="N78" s="2">
        <f t="shared" si="12"/>
        <v>26.72</v>
      </c>
      <c r="O78" s="15">
        <f t="shared" si="13"/>
        <v>53.44</v>
      </c>
      <c r="P78" s="66"/>
      <c r="Q78" s="2"/>
      <c r="R78" s="15"/>
    </row>
    <row r="79" spans="1:18" x14ac:dyDescent="0.25">
      <c r="A79" s="4" t="s">
        <v>132</v>
      </c>
      <c r="B79" s="2" t="s">
        <v>38</v>
      </c>
      <c r="C79" s="2" t="s">
        <v>10</v>
      </c>
      <c r="D79" s="2" t="s">
        <v>109</v>
      </c>
      <c r="E79" s="2" t="s">
        <v>135</v>
      </c>
      <c r="F79" s="2">
        <v>600</v>
      </c>
      <c r="G79" s="2">
        <v>1</v>
      </c>
      <c r="H79" s="3">
        <f>6.8/2+0.6</f>
        <v>4</v>
      </c>
      <c r="I79" s="12" t="s">
        <v>65</v>
      </c>
      <c r="J79" s="4" t="s">
        <v>176</v>
      </c>
      <c r="K79" s="18">
        <v>1040</v>
      </c>
      <c r="L79" s="12">
        <v>2</v>
      </c>
      <c r="M79" s="58">
        <f t="shared" si="11"/>
        <v>16.7</v>
      </c>
      <c r="N79" s="2">
        <f t="shared" si="12"/>
        <v>34.735999999999997</v>
      </c>
      <c r="O79" s="15">
        <f t="shared" si="13"/>
        <v>69.471999999999994</v>
      </c>
      <c r="P79" s="66"/>
      <c r="Q79" s="2"/>
      <c r="R79" s="15"/>
    </row>
    <row r="80" spans="1:18" x14ac:dyDescent="0.25">
      <c r="A80" s="4" t="s">
        <v>163</v>
      </c>
      <c r="B80" s="2" t="s">
        <v>38</v>
      </c>
      <c r="C80" s="2" t="s">
        <v>10</v>
      </c>
      <c r="D80" s="2" t="s">
        <v>149</v>
      </c>
      <c r="E80" s="2" t="s">
        <v>135</v>
      </c>
      <c r="F80" s="2">
        <v>600</v>
      </c>
      <c r="G80" s="2">
        <v>1</v>
      </c>
      <c r="H80" s="3">
        <f>6.8/2+0.6</f>
        <v>4</v>
      </c>
      <c r="I80" s="12" t="s">
        <v>65</v>
      </c>
      <c r="J80" s="4" t="s">
        <v>176</v>
      </c>
      <c r="K80" s="18">
        <v>1040</v>
      </c>
      <c r="L80" s="12">
        <v>2</v>
      </c>
      <c r="M80" s="58">
        <f t="shared" si="11"/>
        <v>16.7</v>
      </c>
      <c r="N80" s="2">
        <f t="shared" si="12"/>
        <v>34.735999999999997</v>
      </c>
      <c r="O80" s="15">
        <f t="shared" si="13"/>
        <v>69.471999999999994</v>
      </c>
      <c r="P80" s="66"/>
      <c r="Q80" s="2"/>
      <c r="R80" s="15"/>
    </row>
    <row r="81" spans="1:18" x14ac:dyDescent="0.25">
      <c r="A81" s="4" t="s">
        <v>144</v>
      </c>
      <c r="B81" s="2" t="s">
        <v>38</v>
      </c>
      <c r="C81" s="2" t="s">
        <v>10</v>
      </c>
      <c r="D81" s="2" t="s">
        <v>149</v>
      </c>
      <c r="E81" s="2" t="s">
        <v>121</v>
      </c>
      <c r="F81" s="2">
        <v>600</v>
      </c>
      <c r="G81" s="2">
        <v>1</v>
      </c>
      <c r="H81" s="3">
        <f>11.755/2</f>
        <v>5.8775000000000004</v>
      </c>
      <c r="I81" s="12" t="s">
        <v>65</v>
      </c>
      <c r="J81" s="4" t="s">
        <v>176</v>
      </c>
      <c r="K81" s="18">
        <v>630</v>
      </c>
      <c r="L81" s="12">
        <v>2</v>
      </c>
      <c r="M81" s="58">
        <f t="shared" si="11"/>
        <v>16.7</v>
      </c>
      <c r="N81" s="2">
        <f t="shared" si="12"/>
        <v>21.042000000000002</v>
      </c>
      <c r="O81" s="15">
        <f t="shared" si="13"/>
        <v>42.084000000000003</v>
      </c>
      <c r="P81" s="66"/>
      <c r="Q81" s="2"/>
      <c r="R81" s="15"/>
    </row>
    <row r="82" spans="1:18" x14ac:dyDescent="0.25">
      <c r="A82" s="4" t="s">
        <v>145</v>
      </c>
      <c r="B82" s="2" t="s">
        <v>38</v>
      </c>
      <c r="C82" s="2" t="s">
        <v>10</v>
      </c>
      <c r="D82" s="2" t="s">
        <v>149</v>
      </c>
      <c r="E82" s="2" t="s">
        <v>121</v>
      </c>
      <c r="F82" s="2">
        <v>450</v>
      </c>
      <c r="G82" s="2">
        <v>1</v>
      </c>
      <c r="H82" s="3">
        <f>7.55/2</f>
        <v>3.7749999999999999</v>
      </c>
      <c r="I82" s="12" t="s">
        <v>65</v>
      </c>
      <c r="J82" s="4" t="s">
        <v>176</v>
      </c>
      <c r="K82" s="18">
        <v>630</v>
      </c>
      <c r="L82" s="12">
        <v>2</v>
      </c>
      <c r="M82" s="58">
        <f t="shared" si="11"/>
        <v>16.7</v>
      </c>
      <c r="N82" s="2">
        <f t="shared" si="12"/>
        <v>21.042000000000002</v>
      </c>
      <c r="O82" s="15">
        <f t="shared" si="13"/>
        <v>42.084000000000003</v>
      </c>
      <c r="P82" s="66"/>
      <c r="Q82" s="2"/>
      <c r="R82" s="15"/>
    </row>
    <row r="83" spans="1:18" x14ac:dyDescent="0.25">
      <c r="A83" s="4" t="s">
        <v>146</v>
      </c>
      <c r="B83" s="2" t="s">
        <v>38</v>
      </c>
      <c r="C83" s="2" t="s">
        <v>10</v>
      </c>
      <c r="D83" s="2" t="s">
        <v>149</v>
      </c>
      <c r="E83" s="2" t="s">
        <v>14</v>
      </c>
      <c r="F83" s="2">
        <v>600</v>
      </c>
      <c r="G83" s="2">
        <v>2</v>
      </c>
      <c r="H83" s="3">
        <f>9.75/2</f>
        <v>4.875</v>
      </c>
      <c r="I83" s="12" t="s">
        <v>65</v>
      </c>
      <c r="J83" s="4" t="s">
        <v>176</v>
      </c>
      <c r="K83" s="18">
        <v>500</v>
      </c>
      <c r="L83" s="12">
        <v>2</v>
      </c>
      <c r="M83" s="58">
        <f t="shared" si="11"/>
        <v>16.7</v>
      </c>
      <c r="N83" s="2">
        <f t="shared" si="12"/>
        <v>16.7</v>
      </c>
      <c r="O83" s="15">
        <f t="shared" si="13"/>
        <v>33.4</v>
      </c>
      <c r="P83" s="66"/>
      <c r="Q83" s="2"/>
      <c r="R83" s="15"/>
    </row>
    <row r="84" spans="1:18" x14ac:dyDescent="0.25">
      <c r="A84" s="4" t="s">
        <v>147</v>
      </c>
      <c r="B84" s="2" t="s">
        <v>38</v>
      </c>
      <c r="C84" s="2" t="s">
        <v>10</v>
      </c>
      <c r="D84" s="2" t="s">
        <v>149</v>
      </c>
      <c r="E84" s="2" t="s">
        <v>41</v>
      </c>
      <c r="F84" s="2">
        <v>450</v>
      </c>
      <c r="G84" s="2">
        <v>2</v>
      </c>
      <c r="H84" s="3">
        <f>11.7/2</f>
        <v>5.85</v>
      </c>
      <c r="I84" s="12" t="s">
        <v>65</v>
      </c>
      <c r="J84" s="4" t="s">
        <v>176</v>
      </c>
      <c r="K84" s="18">
        <v>580</v>
      </c>
      <c r="L84" s="12">
        <v>2</v>
      </c>
      <c r="M84" s="58">
        <f t="shared" si="11"/>
        <v>16.7</v>
      </c>
      <c r="N84" s="2">
        <f t="shared" si="12"/>
        <v>19.372</v>
      </c>
      <c r="O84" s="15">
        <f t="shared" si="13"/>
        <v>38.744</v>
      </c>
      <c r="P84" s="66"/>
      <c r="Q84" s="2"/>
      <c r="R84" s="15"/>
    </row>
    <row r="85" spans="1:18" x14ac:dyDescent="0.25">
      <c r="A85" s="4" t="s">
        <v>148</v>
      </c>
      <c r="B85" s="2" t="s">
        <v>38</v>
      </c>
      <c r="C85" s="2" t="s">
        <v>10</v>
      </c>
      <c r="D85" s="2" t="s">
        <v>149</v>
      </c>
      <c r="E85" s="2" t="s">
        <v>83</v>
      </c>
      <c r="F85" s="2">
        <v>80</v>
      </c>
      <c r="G85" s="2">
        <v>1</v>
      </c>
      <c r="H85" s="3">
        <v>0.08</v>
      </c>
      <c r="I85" s="12" t="s">
        <v>10</v>
      </c>
      <c r="J85" s="4" t="s">
        <v>175</v>
      </c>
      <c r="K85" s="18" t="s">
        <v>61</v>
      </c>
      <c r="L85" s="12" t="s">
        <v>61</v>
      </c>
      <c r="M85" s="58" t="str">
        <f t="shared" si="11"/>
        <v>-</v>
      </c>
      <c r="N85" s="2"/>
      <c r="O85" s="15"/>
      <c r="P85" s="66"/>
      <c r="Q85" s="2"/>
      <c r="R85" s="15"/>
    </row>
    <row r="86" spans="1:18" x14ac:dyDescent="0.25">
      <c r="A86" s="4" t="s">
        <v>150</v>
      </c>
      <c r="B86" s="2" t="s">
        <v>38</v>
      </c>
      <c r="C86" s="2" t="s">
        <v>10</v>
      </c>
      <c r="D86" s="2" t="s">
        <v>149</v>
      </c>
      <c r="E86" s="2" t="s">
        <v>156</v>
      </c>
      <c r="F86" s="2">
        <v>80</v>
      </c>
      <c r="G86" s="2">
        <v>1</v>
      </c>
      <c r="H86" s="3">
        <v>0.08</v>
      </c>
      <c r="I86" s="12" t="s">
        <v>10</v>
      </c>
      <c r="J86" s="4" t="s">
        <v>175</v>
      </c>
      <c r="K86" s="18" t="s">
        <v>61</v>
      </c>
      <c r="L86" s="12" t="s">
        <v>61</v>
      </c>
      <c r="M86" s="58" t="str">
        <f t="shared" si="11"/>
        <v>-</v>
      </c>
      <c r="N86" s="2"/>
      <c r="O86" s="15"/>
      <c r="P86" s="66"/>
      <c r="Q86" s="2"/>
      <c r="R86" s="15"/>
    </row>
    <row r="87" spans="1:18" x14ac:dyDescent="0.25">
      <c r="A87" s="4" t="s">
        <v>151</v>
      </c>
      <c r="B87" s="2" t="s">
        <v>38</v>
      </c>
      <c r="C87" s="2" t="s">
        <v>10</v>
      </c>
      <c r="D87" s="2" t="s">
        <v>149</v>
      </c>
      <c r="E87" s="2" t="s">
        <v>123</v>
      </c>
      <c r="F87" s="2">
        <v>600</v>
      </c>
      <c r="G87" s="2">
        <v>1</v>
      </c>
      <c r="H87" s="3">
        <f>9.75/2</f>
        <v>4.875</v>
      </c>
      <c r="I87" s="12" t="s">
        <v>65</v>
      </c>
      <c r="J87" s="4" t="s">
        <v>176</v>
      </c>
      <c r="K87" s="18">
        <v>750</v>
      </c>
      <c r="L87" s="12">
        <v>2</v>
      </c>
      <c r="M87" s="58">
        <f t="shared" si="11"/>
        <v>16.7</v>
      </c>
      <c r="N87" s="2">
        <f t="shared" si="12"/>
        <v>25.05</v>
      </c>
      <c r="O87" s="15">
        <f t="shared" si="13"/>
        <v>50.1</v>
      </c>
      <c r="P87" s="66"/>
      <c r="Q87" s="2"/>
      <c r="R87" s="15"/>
    </row>
    <row r="88" spans="1:18" x14ac:dyDescent="0.25">
      <c r="A88" s="4" t="s">
        <v>153</v>
      </c>
      <c r="B88" s="2" t="s">
        <v>38</v>
      </c>
      <c r="C88" s="2" t="s">
        <v>59</v>
      </c>
      <c r="D88" s="2" t="s">
        <v>149</v>
      </c>
      <c r="E88" s="2" t="s">
        <v>157</v>
      </c>
      <c r="F88" s="2" t="s">
        <v>61</v>
      </c>
      <c r="G88" s="2">
        <v>1</v>
      </c>
      <c r="H88" s="3" t="s">
        <v>61</v>
      </c>
      <c r="I88" s="12" t="s">
        <v>101</v>
      </c>
      <c r="J88" s="4" t="s">
        <v>180</v>
      </c>
      <c r="K88" s="18">
        <v>2000</v>
      </c>
      <c r="L88" s="12">
        <v>1</v>
      </c>
      <c r="M88" s="58" t="str">
        <f t="shared" si="11"/>
        <v>-</v>
      </c>
      <c r="N88" s="2"/>
      <c r="O88" s="15"/>
      <c r="P88" s="66">
        <f t="shared" si="14"/>
        <v>1.9199999999999998E-2</v>
      </c>
      <c r="Q88" s="2">
        <f>K88*P88/1000</f>
        <v>3.8399999999999997E-2</v>
      </c>
      <c r="R88" s="15">
        <f t="shared" si="15"/>
        <v>3.8399999999999997E-2</v>
      </c>
    </row>
    <row r="89" spans="1:18" x14ac:dyDescent="0.25">
      <c r="A89" s="4" t="s">
        <v>152</v>
      </c>
      <c r="B89" s="2" t="s">
        <v>38</v>
      </c>
      <c r="C89" s="2" t="s">
        <v>10</v>
      </c>
      <c r="D89" s="2" t="s">
        <v>149</v>
      </c>
      <c r="E89" s="2" t="s">
        <v>85</v>
      </c>
      <c r="F89" s="2">
        <v>300</v>
      </c>
      <c r="G89" s="2">
        <v>1</v>
      </c>
      <c r="H89" s="3">
        <v>0.3</v>
      </c>
      <c r="I89" s="12" t="s">
        <v>10</v>
      </c>
      <c r="J89" s="4" t="s">
        <v>176</v>
      </c>
      <c r="K89" s="18">
        <v>550</v>
      </c>
      <c r="L89" s="12">
        <v>2</v>
      </c>
      <c r="M89" s="58">
        <f t="shared" si="11"/>
        <v>16.7</v>
      </c>
      <c r="N89" s="2">
        <f t="shared" si="12"/>
        <v>18.37</v>
      </c>
      <c r="O89" s="15">
        <f t="shared" si="13"/>
        <v>36.74</v>
      </c>
      <c r="P89" s="66"/>
      <c r="Q89" s="2"/>
      <c r="R89" s="15"/>
    </row>
    <row r="90" spans="1:18" x14ac:dyDescent="0.25">
      <c r="A90" s="4" t="s">
        <v>154</v>
      </c>
      <c r="B90" s="2" t="s">
        <v>38</v>
      </c>
      <c r="C90" s="2" t="s">
        <v>10</v>
      </c>
      <c r="D90" s="2" t="s">
        <v>149</v>
      </c>
      <c r="E90" s="2" t="s">
        <v>123</v>
      </c>
      <c r="F90" s="2">
        <v>300</v>
      </c>
      <c r="G90" s="2">
        <v>1</v>
      </c>
      <c r="H90" s="3">
        <v>0.3</v>
      </c>
      <c r="I90" s="12" t="s">
        <v>10</v>
      </c>
      <c r="J90" s="4" t="s">
        <v>176</v>
      </c>
      <c r="K90" s="18">
        <v>750</v>
      </c>
      <c r="L90" s="12">
        <v>2</v>
      </c>
      <c r="M90" s="58">
        <f t="shared" si="11"/>
        <v>16.7</v>
      </c>
      <c r="N90" s="2">
        <f t="shared" si="12"/>
        <v>25.05</v>
      </c>
      <c r="O90" s="15">
        <f t="shared" si="13"/>
        <v>50.1</v>
      </c>
      <c r="P90" s="66"/>
      <c r="Q90" s="2"/>
      <c r="R90" s="15"/>
    </row>
    <row r="91" spans="1:18" x14ac:dyDescent="0.25">
      <c r="A91" s="4" t="s">
        <v>155</v>
      </c>
      <c r="B91" s="2" t="s">
        <v>38</v>
      </c>
      <c r="C91" s="2" t="s">
        <v>10</v>
      </c>
      <c r="D91" s="2" t="s">
        <v>149</v>
      </c>
      <c r="E91" s="2" t="s">
        <v>126</v>
      </c>
      <c r="F91" s="2">
        <v>300</v>
      </c>
      <c r="G91" s="2">
        <v>1</v>
      </c>
      <c r="H91" s="3">
        <v>0.3</v>
      </c>
      <c r="I91" s="12" t="s">
        <v>10</v>
      </c>
      <c r="J91" s="4" t="s">
        <v>176</v>
      </c>
      <c r="K91" s="18">
        <v>800</v>
      </c>
      <c r="L91" s="12">
        <v>2</v>
      </c>
      <c r="M91" s="58">
        <f t="shared" si="11"/>
        <v>16.7</v>
      </c>
      <c r="N91" s="2">
        <f t="shared" si="12"/>
        <v>26.72</v>
      </c>
      <c r="O91" s="15">
        <f t="shared" si="13"/>
        <v>53.44</v>
      </c>
      <c r="P91" s="66"/>
      <c r="Q91" s="2"/>
      <c r="R91" s="15"/>
    </row>
    <row r="92" spans="1:18" x14ac:dyDescent="0.25">
      <c r="A92" s="4" t="s">
        <v>158</v>
      </c>
      <c r="B92" s="2" t="s">
        <v>38</v>
      </c>
      <c r="C92" s="2" t="s">
        <v>10</v>
      </c>
      <c r="D92" s="2" t="s">
        <v>149</v>
      </c>
      <c r="E92" s="2" t="s">
        <v>97</v>
      </c>
      <c r="F92" s="2">
        <v>80</v>
      </c>
      <c r="G92" s="2">
        <v>1</v>
      </c>
      <c r="H92" s="3">
        <v>0.08</v>
      </c>
      <c r="I92" s="12" t="s">
        <v>10</v>
      </c>
      <c r="J92" s="4" t="s">
        <v>175</v>
      </c>
      <c r="K92" s="18" t="s">
        <v>61</v>
      </c>
      <c r="L92" s="12" t="s">
        <v>61</v>
      </c>
      <c r="M92" s="58" t="str">
        <f t="shared" si="11"/>
        <v>-</v>
      </c>
      <c r="N92" s="2"/>
      <c r="O92" s="15"/>
      <c r="P92" s="66"/>
      <c r="Q92" s="2"/>
      <c r="R92" s="15"/>
    </row>
    <row r="93" spans="1:18" x14ac:dyDescent="0.25">
      <c r="A93" s="4" t="s">
        <v>159</v>
      </c>
      <c r="B93" s="2" t="s">
        <v>38</v>
      </c>
      <c r="C93" s="2" t="s">
        <v>10</v>
      </c>
      <c r="D93" s="2" t="s">
        <v>149</v>
      </c>
      <c r="E93" s="2" t="s">
        <v>164</v>
      </c>
      <c r="F93" s="2">
        <v>450</v>
      </c>
      <c r="G93" s="2">
        <v>1</v>
      </c>
      <c r="H93" s="3">
        <f>3.35/2+0.45</f>
        <v>2.125</v>
      </c>
      <c r="I93" s="12" t="s">
        <v>65</v>
      </c>
      <c r="J93" s="4" t="s">
        <v>178</v>
      </c>
      <c r="K93" s="18">
        <v>1340</v>
      </c>
      <c r="L93" s="12">
        <v>2</v>
      </c>
      <c r="M93" s="58">
        <f t="shared" si="11"/>
        <v>19.899999999999999</v>
      </c>
      <c r="N93" s="2">
        <f t="shared" si="12"/>
        <v>53.331999999999994</v>
      </c>
      <c r="O93" s="15">
        <f t="shared" si="13"/>
        <v>106.66399999999999</v>
      </c>
      <c r="P93" s="66"/>
      <c r="Q93" s="2"/>
      <c r="R93" s="15"/>
    </row>
    <row r="94" spans="1:18" x14ac:dyDescent="0.25">
      <c r="A94" s="4" t="s">
        <v>160</v>
      </c>
      <c r="B94" s="2" t="s">
        <v>38</v>
      </c>
      <c r="C94" s="2" t="s">
        <v>10</v>
      </c>
      <c r="D94" s="2" t="s">
        <v>149</v>
      </c>
      <c r="E94" s="2" t="s">
        <v>166</v>
      </c>
      <c r="F94" s="2">
        <v>100</v>
      </c>
      <c r="G94" s="2">
        <v>1</v>
      </c>
      <c r="H94" s="3">
        <v>0.1</v>
      </c>
      <c r="I94" s="12" t="s">
        <v>10</v>
      </c>
      <c r="J94" s="4" t="s">
        <v>175</v>
      </c>
      <c r="K94" s="18" t="s">
        <v>61</v>
      </c>
      <c r="L94" s="12" t="s">
        <v>61</v>
      </c>
      <c r="M94" s="58" t="str">
        <f t="shared" si="11"/>
        <v>-</v>
      </c>
      <c r="N94" s="2"/>
      <c r="O94" s="15"/>
      <c r="P94" s="66"/>
      <c r="Q94" s="2"/>
      <c r="R94" s="15"/>
    </row>
    <row r="95" spans="1:18" x14ac:dyDescent="0.25">
      <c r="A95" s="4" t="s">
        <v>161</v>
      </c>
      <c r="B95" s="2" t="s">
        <v>38</v>
      </c>
      <c r="C95" s="2" t="s">
        <v>59</v>
      </c>
      <c r="D95" s="2" t="s">
        <v>149</v>
      </c>
      <c r="E95" s="2" t="s">
        <v>165</v>
      </c>
      <c r="F95" s="2" t="s">
        <v>61</v>
      </c>
      <c r="G95" s="2">
        <v>2</v>
      </c>
      <c r="H95" s="3" t="s">
        <v>61</v>
      </c>
      <c r="I95" s="12" t="s">
        <v>101</v>
      </c>
      <c r="J95" s="4" t="s">
        <v>180</v>
      </c>
      <c r="K95" s="18">
        <v>1000</v>
      </c>
      <c r="L95" s="12">
        <v>1</v>
      </c>
      <c r="M95" s="58" t="str">
        <f t="shared" si="11"/>
        <v>-</v>
      </c>
      <c r="N95" s="2"/>
      <c r="O95" s="15"/>
      <c r="P95" s="66">
        <f t="shared" si="14"/>
        <v>1.9199999999999998E-2</v>
      </c>
      <c r="Q95" s="2">
        <f>K95*P95/1000</f>
        <v>1.9199999999999998E-2</v>
      </c>
      <c r="R95" s="15">
        <f t="shared" si="15"/>
        <v>1.9199999999999998E-2</v>
      </c>
    </row>
    <row r="96" spans="1:18" x14ac:dyDescent="0.25">
      <c r="A96" s="4" t="s">
        <v>162</v>
      </c>
      <c r="B96" s="2" t="s">
        <v>38</v>
      </c>
      <c r="C96" s="2" t="s">
        <v>10</v>
      </c>
      <c r="D96" s="2" t="s">
        <v>149</v>
      </c>
      <c r="E96" s="2" t="s">
        <v>167</v>
      </c>
      <c r="F96" s="2">
        <v>600</v>
      </c>
      <c r="G96" s="2">
        <v>2</v>
      </c>
      <c r="H96" s="3">
        <f>14.52/2</f>
        <v>7.26</v>
      </c>
      <c r="I96" s="12" t="s">
        <v>65</v>
      </c>
      <c r="J96" s="4" t="s">
        <v>176</v>
      </c>
      <c r="K96" s="18">
        <v>750</v>
      </c>
      <c r="L96" s="12">
        <v>2</v>
      </c>
      <c r="M96" s="58">
        <f t="shared" si="11"/>
        <v>16.7</v>
      </c>
      <c r="N96" s="2">
        <f t="shared" si="12"/>
        <v>25.05</v>
      </c>
      <c r="O96" s="15">
        <f t="shared" si="13"/>
        <v>50.1</v>
      </c>
      <c r="P96" s="66"/>
      <c r="Q96" s="2"/>
      <c r="R96" s="15"/>
    </row>
    <row r="97" spans="1:18" x14ac:dyDescent="0.25">
      <c r="A97" s="4" t="s">
        <v>168</v>
      </c>
      <c r="B97" s="2" t="s">
        <v>38</v>
      </c>
      <c r="C97" s="2" t="s">
        <v>59</v>
      </c>
      <c r="D97" s="2" t="s">
        <v>170</v>
      </c>
      <c r="E97" s="2" t="s">
        <v>14</v>
      </c>
      <c r="F97" s="2" t="s">
        <v>61</v>
      </c>
      <c r="G97" s="2">
        <v>4</v>
      </c>
      <c r="H97" s="2" t="s">
        <v>61</v>
      </c>
      <c r="I97" s="12" t="s">
        <v>101</v>
      </c>
      <c r="J97" s="4" t="s">
        <v>180</v>
      </c>
      <c r="K97" s="18">
        <v>2000</v>
      </c>
      <c r="L97" s="12">
        <v>1</v>
      </c>
      <c r="M97" s="58" t="str">
        <f t="shared" si="11"/>
        <v>-</v>
      </c>
      <c r="N97" s="2"/>
      <c r="O97" s="15"/>
      <c r="P97" s="66">
        <f t="shared" si="14"/>
        <v>1.9199999999999998E-2</v>
      </c>
      <c r="Q97" s="2">
        <f>K97*P97/1000</f>
        <v>3.8399999999999997E-2</v>
      </c>
      <c r="R97" s="15">
        <f t="shared" si="15"/>
        <v>3.8399999999999997E-2</v>
      </c>
    </row>
    <row r="98" spans="1:18" ht="15.75" thickBot="1" x14ac:dyDescent="0.3">
      <c r="A98" s="4" t="s">
        <v>169</v>
      </c>
      <c r="B98" s="2" t="s">
        <v>38</v>
      </c>
      <c r="C98" s="2" t="s">
        <v>59</v>
      </c>
      <c r="D98" s="2" t="s">
        <v>170</v>
      </c>
      <c r="E98" s="2" t="s">
        <v>171</v>
      </c>
      <c r="F98" s="2" t="s">
        <v>61</v>
      </c>
      <c r="G98" s="2">
        <v>2</v>
      </c>
      <c r="H98" s="2" t="s">
        <v>61</v>
      </c>
      <c r="I98" s="12" t="s">
        <v>101</v>
      </c>
      <c r="J98" s="4" t="s">
        <v>180</v>
      </c>
      <c r="K98" s="18">
        <v>2000</v>
      </c>
      <c r="L98" s="12">
        <v>1</v>
      </c>
      <c r="M98" s="58" t="str">
        <f t="shared" si="11"/>
        <v>-</v>
      </c>
      <c r="N98" s="2"/>
      <c r="O98" s="15"/>
      <c r="P98" s="66">
        <f t="shared" si="14"/>
        <v>1.9199999999999998E-2</v>
      </c>
      <c r="Q98" s="2">
        <f>K98*P98/1000</f>
        <v>3.8399999999999997E-2</v>
      </c>
      <c r="R98" s="15">
        <f t="shared" si="15"/>
        <v>3.8399999999999997E-2</v>
      </c>
    </row>
    <row r="99" spans="1:18" ht="15.75" thickBo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O99" s="23">
        <f>SUM(O41:O98)</f>
        <v>2676.9119999999998</v>
      </c>
      <c r="R99" s="23">
        <f>SUM(R41:R98)</f>
        <v>0.24959999999999996</v>
      </c>
    </row>
    <row r="100" spans="1:18" ht="15.75" thickBo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8" ht="15.75" thickBot="1" x14ac:dyDescent="0.3">
      <c r="A101" s="38" t="s">
        <v>0</v>
      </c>
      <c r="B101" s="45" t="s">
        <v>1</v>
      </c>
      <c r="C101" s="45"/>
      <c r="D101" s="45"/>
      <c r="E101" s="41" t="s">
        <v>2</v>
      </c>
      <c r="F101" s="41" t="s">
        <v>3</v>
      </c>
      <c r="G101" s="41" t="s">
        <v>12</v>
      </c>
      <c r="H101" s="41" t="s">
        <v>63</v>
      </c>
      <c r="I101" s="43" t="s">
        <v>64</v>
      </c>
      <c r="J101" s="38" t="s">
        <v>23</v>
      </c>
      <c r="K101" s="39"/>
      <c r="L101" s="40"/>
      <c r="M101" s="54" t="s">
        <v>194</v>
      </c>
      <c r="N101" s="55"/>
      <c r="O101" s="56"/>
      <c r="P101" s="55" t="s">
        <v>195</v>
      </c>
      <c r="Q101" s="55"/>
      <c r="R101" s="57"/>
    </row>
    <row r="102" spans="1:18" ht="15.75" thickBot="1" x14ac:dyDescent="0.3">
      <c r="A102" s="46"/>
      <c r="B102" s="6" t="s">
        <v>4</v>
      </c>
      <c r="C102" s="6" t="s">
        <v>5</v>
      </c>
      <c r="D102" s="6" t="s">
        <v>6</v>
      </c>
      <c r="E102" s="42"/>
      <c r="F102" s="42"/>
      <c r="G102" s="42"/>
      <c r="H102" s="42"/>
      <c r="I102" s="44"/>
      <c r="J102" s="5" t="s">
        <v>22</v>
      </c>
      <c r="K102" s="16" t="s">
        <v>181</v>
      </c>
      <c r="L102" s="13" t="s">
        <v>12</v>
      </c>
      <c r="M102" s="61" t="s">
        <v>186</v>
      </c>
      <c r="N102" s="62" t="s">
        <v>196</v>
      </c>
      <c r="O102" s="63" t="s">
        <v>188</v>
      </c>
      <c r="P102" s="64" t="s">
        <v>186</v>
      </c>
      <c r="Q102" s="62" t="s">
        <v>196</v>
      </c>
      <c r="R102" s="63" t="s">
        <v>188</v>
      </c>
    </row>
    <row r="103" spans="1:18" x14ac:dyDescent="0.25">
      <c r="A103" s="4" t="s">
        <v>55</v>
      </c>
      <c r="B103" s="2" t="s">
        <v>39</v>
      </c>
      <c r="C103" s="2" t="s">
        <v>10</v>
      </c>
      <c r="D103" s="2" t="s">
        <v>9</v>
      </c>
      <c r="E103" s="2" t="s">
        <v>49</v>
      </c>
      <c r="F103" s="2">
        <v>500</v>
      </c>
      <c r="G103" s="2">
        <v>2</v>
      </c>
      <c r="H103" s="3">
        <v>3.04</v>
      </c>
      <c r="I103" s="12" t="s">
        <v>65</v>
      </c>
      <c r="J103" s="4" t="s">
        <v>176</v>
      </c>
      <c r="K103" s="18">
        <v>450</v>
      </c>
      <c r="L103" s="12">
        <v>2</v>
      </c>
      <c r="M103" s="58">
        <f t="shared" ref="M103:M108" si="16">IF(J103="HEA100",16.7,IF(J103="HEA120",19.9,IF(J103="HEA140",24.7,IF(J103="msh 80/4",11.75,"-"))))</f>
        <v>16.7</v>
      </c>
      <c r="N103" s="2">
        <f t="shared" ref="N103:N108" si="17">K103*M103*2/1000</f>
        <v>15.03</v>
      </c>
      <c r="O103" s="15">
        <f t="shared" ref="O103:O108" si="18">N103*L103</f>
        <v>30.06</v>
      </c>
      <c r="P103" s="66"/>
      <c r="Q103" s="2"/>
      <c r="R103" s="15"/>
    </row>
    <row r="104" spans="1:18" x14ac:dyDescent="0.25">
      <c r="A104" s="4" t="s">
        <v>56</v>
      </c>
      <c r="B104" s="2" t="s">
        <v>39</v>
      </c>
      <c r="C104" s="2" t="s">
        <v>10</v>
      </c>
      <c r="D104" s="2" t="s">
        <v>9</v>
      </c>
      <c r="E104" s="2" t="s">
        <v>57</v>
      </c>
      <c r="F104" s="2">
        <v>320</v>
      </c>
      <c r="G104" s="2">
        <v>1</v>
      </c>
      <c r="H104" s="3">
        <v>4.4000000000000004</v>
      </c>
      <c r="I104" s="12" t="s">
        <v>65</v>
      </c>
      <c r="J104" s="4" t="s">
        <v>176</v>
      </c>
      <c r="K104" s="18">
        <v>770</v>
      </c>
      <c r="L104" s="12">
        <v>2</v>
      </c>
      <c r="M104" s="58">
        <f t="shared" si="16"/>
        <v>16.7</v>
      </c>
      <c r="N104" s="2">
        <f t="shared" si="17"/>
        <v>25.718</v>
      </c>
      <c r="O104" s="15">
        <f t="shared" si="18"/>
        <v>51.436</v>
      </c>
      <c r="P104" s="66"/>
      <c r="Q104" s="2"/>
      <c r="R104" s="15"/>
    </row>
    <row r="105" spans="1:18" x14ac:dyDescent="0.25">
      <c r="A105" s="4" t="s">
        <v>58</v>
      </c>
      <c r="B105" s="2" t="s">
        <v>39</v>
      </c>
      <c r="C105" s="2" t="s">
        <v>59</v>
      </c>
      <c r="D105" s="2" t="s">
        <v>9</v>
      </c>
      <c r="E105" s="2" t="s">
        <v>60</v>
      </c>
      <c r="F105" s="2" t="s">
        <v>61</v>
      </c>
      <c r="G105" s="2">
        <v>1</v>
      </c>
      <c r="H105" s="3" t="s">
        <v>61</v>
      </c>
      <c r="I105" s="12" t="s">
        <v>101</v>
      </c>
      <c r="J105" s="4" t="s">
        <v>179</v>
      </c>
      <c r="K105" s="18">
        <v>5000</v>
      </c>
      <c r="L105" s="12">
        <v>1</v>
      </c>
      <c r="M105" s="58">
        <f t="shared" si="16"/>
        <v>11.75</v>
      </c>
      <c r="N105" s="2">
        <f t="shared" si="17"/>
        <v>117.5</v>
      </c>
      <c r="O105" s="15">
        <f t="shared" si="18"/>
        <v>117.5</v>
      </c>
      <c r="P105" s="66"/>
      <c r="Q105" s="2"/>
      <c r="R105" s="15"/>
    </row>
    <row r="106" spans="1:18" x14ac:dyDescent="0.25">
      <c r="A106" s="4" t="s">
        <v>94</v>
      </c>
      <c r="B106" s="2" t="s">
        <v>39</v>
      </c>
      <c r="C106" s="2" t="s">
        <v>10</v>
      </c>
      <c r="D106" s="2" t="s">
        <v>66</v>
      </c>
      <c r="E106" s="2" t="s">
        <v>105</v>
      </c>
      <c r="F106" s="2">
        <v>100</v>
      </c>
      <c r="G106" s="2">
        <v>1</v>
      </c>
      <c r="H106" s="3">
        <v>0.1</v>
      </c>
      <c r="I106" s="12" t="s">
        <v>10</v>
      </c>
      <c r="J106" s="4" t="s">
        <v>175</v>
      </c>
      <c r="K106" s="18" t="s">
        <v>61</v>
      </c>
      <c r="L106" s="12" t="s">
        <v>61</v>
      </c>
      <c r="M106" s="58" t="str">
        <f t="shared" si="16"/>
        <v>-</v>
      </c>
      <c r="N106" s="2"/>
      <c r="O106" s="15"/>
      <c r="P106" s="66"/>
      <c r="Q106" s="2"/>
      <c r="R106" s="15"/>
    </row>
    <row r="107" spans="1:18" x14ac:dyDescent="0.25">
      <c r="A107" s="4" t="s">
        <v>95</v>
      </c>
      <c r="B107" s="2" t="s">
        <v>96</v>
      </c>
      <c r="C107" s="2" t="s">
        <v>10</v>
      </c>
      <c r="D107" s="2" t="s">
        <v>66</v>
      </c>
      <c r="E107" s="2" t="s">
        <v>49</v>
      </c>
      <c r="F107" s="2">
        <v>100</v>
      </c>
      <c r="G107" s="2">
        <v>2</v>
      </c>
      <c r="H107" s="3">
        <v>0.1</v>
      </c>
      <c r="I107" s="12" t="s">
        <v>10</v>
      </c>
      <c r="J107" s="4" t="s">
        <v>175</v>
      </c>
      <c r="K107" s="18" t="s">
        <v>61</v>
      </c>
      <c r="L107" s="12" t="s">
        <v>61</v>
      </c>
      <c r="M107" s="58" t="str">
        <f t="shared" si="16"/>
        <v>-</v>
      </c>
      <c r="N107" s="2"/>
      <c r="O107" s="15"/>
      <c r="P107" s="66"/>
      <c r="Q107" s="2"/>
      <c r="R107" s="15"/>
    </row>
    <row r="108" spans="1:18" x14ac:dyDescent="0.25">
      <c r="A108" s="4" t="s">
        <v>106</v>
      </c>
      <c r="B108" s="2" t="s">
        <v>96</v>
      </c>
      <c r="C108" s="2" t="s">
        <v>10</v>
      </c>
      <c r="D108" s="2" t="s">
        <v>66</v>
      </c>
      <c r="E108" s="2" t="s">
        <v>107</v>
      </c>
      <c r="F108" s="2">
        <v>500</v>
      </c>
      <c r="G108" s="2">
        <v>1</v>
      </c>
      <c r="H108" s="3">
        <f>4.1/2+0.5</f>
        <v>2.5499999999999998</v>
      </c>
      <c r="I108" s="12" t="s">
        <v>65</v>
      </c>
      <c r="J108" s="4" t="s">
        <v>176</v>
      </c>
      <c r="K108" s="18">
        <v>700</v>
      </c>
      <c r="L108" s="12">
        <v>4</v>
      </c>
      <c r="M108" s="58">
        <f t="shared" si="16"/>
        <v>16.7</v>
      </c>
      <c r="N108" s="2">
        <f t="shared" si="17"/>
        <v>23.38</v>
      </c>
      <c r="O108" s="15">
        <f t="shared" si="18"/>
        <v>93.52</v>
      </c>
      <c r="P108" s="66"/>
      <c r="Q108" s="2"/>
      <c r="R108" s="15"/>
    </row>
    <row r="109" spans="1:18" ht="15.75" thickBot="1" x14ac:dyDescent="0.3">
      <c r="A109" s="5" t="s">
        <v>172</v>
      </c>
      <c r="B109" s="6" t="s">
        <v>39</v>
      </c>
      <c r="C109" s="6" t="s">
        <v>59</v>
      </c>
      <c r="D109" s="6" t="s">
        <v>173</v>
      </c>
      <c r="E109" s="6" t="s">
        <v>174</v>
      </c>
      <c r="F109" s="6" t="s">
        <v>61</v>
      </c>
      <c r="G109" s="6">
        <v>2</v>
      </c>
      <c r="H109" s="6" t="s">
        <v>61</v>
      </c>
      <c r="I109" s="13" t="s">
        <v>101</v>
      </c>
      <c r="J109" s="5" t="s">
        <v>180</v>
      </c>
      <c r="K109" s="16">
        <v>2000</v>
      </c>
      <c r="L109" s="13">
        <v>1</v>
      </c>
      <c r="M109" s="59" t="str">
        <f t="shared" ref="M109" si="19">IF(J109="HEA100",16.7,IF(J109="HEA120",19.9,IF(J109="HEA140",24.7,IF(J109="msh 80/4",11.75,"-"))))</f>
        <v>-</v>
      </c>
      <c r="N109" s="6"/>
      <c r="O109" s="7"/>
      <c r="P109" s="67">
        <f t="shared" ref="P109" si="20">0.12*0.16</f>
        <v>1.9199999999999998E-2</v>
      </c>
      <c r="Q109" s="6">
        <f>K109*P109/1000</f>
        <v>3.8399999999999997E-2</v>
      </c>
      <c r="R109" s="7">
        <f t="shared" ref="R109" si="21">Q109*L109</f>
        <v>3.8399999999999997E-2</v>
      </c>
    </row>
    <row r="110" spans="1:18" ht="15.75" thickBo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O110" s="23">
        <f>SUM(O103:O109)</f>
        <v>292.51599999999996</v>
      </c>
      <c r="R110" s="23">
        <f>SUM(R103:R109)</f>
        <v>3.8399999999999997E-2</v>
      </c>
    </row>
    <row r="111" spans="1:18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3" spans="15:18" x14ac:dyDescent="0.25">
      <c r="O113">
        <f>O110+O99+O37</f>
        <v>4726.3440000000001</v>
      </c>
      <c r="R113">
        <f>R110+R99+R37</f>
        <v>0.28799999999999998</v>
      </c>
    </row>
  </sheetData>
  <mergeCells count="30">
    <mergeCell ref="I101:I102"/>
    <mergeCell ref="J101:L101"/>
    <mergeCell ref="M101:O101"/>
    <mergeCell ref="P101:R101"/>
    <mergeCell ref="I39:I40"/>
    <mergeCell ref="J39:L39"/>
    <mergeCell ref="M39:O39"/>
    <mergeCell ref="P39:R39"/>
    <mergeCell ref="A101:A102"/>
    <mergeCell ref="B101:D101"/>
    <mergeCell ref="E101:E102"/>
    <mergeCell ref="F101:F102"/>
    <mergeCell ref="G101:G102"/>
    <mergeCell ref="H101:H102"/>
    <mergeCell ref="I1:I2"/>
    <mergeCell ref="J1:L1"/>
    <mergeCell ref="M1:O1"/>
    <mergeCell ref="P1:R1"/>
    <mergeCell ref="A39:A40"/>
    <mergeCell ref="B39:D39"/>
    <mergeCell ref="E39:E40"/>
    <mergeCell ref="F39:F40"/>
    <mergeCell ref="G39:G40"/>
    <mergeCell ref="H39:H40"/>
    <mergeCell ref="A1:A2"/>
    <mergeCell ref="B1:D1"/>
    <mergeCell ref="E1:E2"/>
    <mergeCell ref="F1:F2"/>
    <mergeCell ref="G1:G2"/>
    <mergeCell ref="H1:H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CELKOVÁ TABULKA</vt:lpstr>
      <vt:lpstr>VÝKAZY</vt:lpstr>
      <vt:lpstr>PO OBJEKTECH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Viesner</dc:creator>
  <cp:lastModifiedBy>Jiri Viesner</cp:lastModifiedBy>
  <cp:lastPrinted>2016-04-07T10:01:01Z</cp:lastPrinted>
  <dcterms:created xsi:type="dcterms:W3CDTF">2016-03-30T06:53:52Z</dcterms:created>
  <dcterms:modified xsi:type="dcterms:W3CDTF">2016-04-08T12:11:20Z</dcterms:modified>
</cp:coreProperties>
</file>