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260" windowHeight="9945" firstSheet="1" activeTab="1"/>
  </bookViews>
  <sheets>
    <sheet name="Rekapitulace zakázky" sheetId="1" state="veryHidden" r:id="rId1"/>
    <sheet name="SO-01 - Oprava omítek zdi" sheetId="3" r:id="rId2"/>
  </sheets>
  <definedNames>
    <definedName name="_xlnm.Print_Area" localSheetId="0">'Rekapitulace zakázky'!$D$4:$AO$76,'Rekapitulace zakázky'!$C$82:$AQ$96</definedName>
    <definedName name="_xlnm.Print_Titles" localSheetId="0">'Rekapitulace zakázky'!$92:$92</definedName>
  </definedNames>
  <calcPr calcId="152511"/>
</workbook>
</file>

<file path=xl/sharedStrings.xml><?xml version="1.0" encoding="utf-8"?>
<sst xmlns="http://schemas.openxmlformats.org/spreadsheetml/2006/main" count="933" uniqueCount="325">
  <si>
    <t>Export Komplet</t>
  </si>
  <si>
    <t/>
  </si>
  <si>
    <t>2.0</t>
  </si>
  <si>
    <t>ZAMOK</t>
  </si>
  <si>
    <t>False</t>
  </si>
  <si>
    <t>{b779b7a2-be0a-4697-aa72-82e401ccee0d}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</si>
  <si>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</si>
  <si>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</si>
  <si>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</si>
  <si>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</si>
  <si>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</si>
  <si>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</si>
  <si>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</si>
  <si>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</si>
  <si>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2021-2021/IV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</si>
  <si>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</si>
  <si>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</si>
  <si>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VÝCHODOČESKÉ MUZEUM V PARDUBICÍCH - OPRAVY HARADEBNÍ ZDI</t>
  </si>
  <si>
    <t>0,1</t>
  </si>
  <si>
    <t>KSO:</t>
  </si>
  <si>
    <t>815 49</t>
  </si>
  <si>
    <t>CC-CZ:</t>
  </si>
  <si>
    <t>24205</t>
  </si>
  <si>
    <t>1</t>
  </si>
  <si>
    <t>Místo:</t>
  </si>
  <si>
    <t>PARDUBICE</t>
  </si>
  <si>
    <t>Datum:</t>
  </si>
  <si>
    <t>1. 3. 2021</t>
  </si>
  <si>
    <t>10</t>
  </si>
  <si>
    <t>CZ-CPV:</t>
  </si>
  <si>
    <t>45410000-4</t>
  </si>
  <si>
    <t>CZ-CPA:</t>
  </si>
  <si>
    <t>43.31.10</t>
  </si>
  <si>
    <t>100</t>
  </si>
  <si>
    <t>Zadavatel:</t>
  </si>
  <si>
    <t>IČ:</t>
  </si>
  <si>
    <t>14450542</t>
  </si>
  <si>
    <t>Východočeské muzeum v Pardubicích</t>
  </si>
  <si>
    <t>DIČ:</t>
  </si>
  <si>
    <t>CZ14450542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</si>
  <si>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</si>
  <si>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</si>
  <si>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</si>
  <si>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</si>
  <si>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</si>
  <si>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</si>
  <si>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</si>
  <si>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</si>
  <si>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</si>
  <si>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</si>
  <si>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</si>
  <si>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</si>
  <si>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</si>
  <si>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</si>
  <si>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</si>
  <si>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</si>
  <si>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</si>
  <si>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</si>
  <si>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</si>
  <si>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</si>
  <si>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</si>
  <si>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</si>
  <si>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</si>
  <si>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</si>
  <si>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</si>
  <si>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</si>
  <si>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</si>
  <si>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</si>
  <si>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</si>
  <si>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</si>
  <si>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</si>
  <si>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</si>
  <si>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</si>
  <si>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</si>
  <si>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</si>
  <si>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</si>
  <si>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</si>
  <si>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</si>
  <si>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</si>
  <si>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</si>
  <si>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</si>
  <si>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</si>
  <si>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</si>
  <si>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</si>
  <si>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</si>
  <si>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</si>
  <si>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</si>
  <si>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</si>
  <si>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</si>
  <si>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</si>
  <si>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</si>
  <si>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</si>
  <si>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</si>
  <si>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Oprava omítek zdiva a římsy - plnění v roce 2021 - staničení 1 102,850 ÷ 1 185,050 m</t>
  </si>
  <si>
    <t>STA</t>
  </si>
  <si>
    <t>{5f319665-be4f-4d38-9777-5fcaedc5c77d}</t>
  </si>
  <si>
    <t>2</t>
  </si>
  <si>
    <t>KRYCÍ LIST SOUPISU PRACÍ</t>
  </si>
  <si>
    <t>Objekt:</t>
  </si>
  <si>
    <t>SO-01 - Oprava omítek zdiva a římsy - plnění v roce 2021 - staničení 1 102,850 ÷ 1 185,050 m</t>
  </si>
  <si>
    <t>REKAPITULACE ČLENĚNÍ SOUPISU PRACÍ</t>
  </si>
  <si>
    <t>Kód dílu - Popis</t>
  </si>
  <si>
    <t>Cena celkem [CZK]</t>
  </si>
  <si>
    <t>Náklady ze soupisu prací</t>
  </si>
  <si>
    <t>-1</t>
  </si>
  <si>
    <t>CELÁ STAVBA - Celá stavba</t>
  </si>
  <si>
    <t xml:space="preserve">    HSV - Práce a dodávky HSV</t>
  </si>
  <si>
    <t xml:space="preserve">      1 - Zemní práce</t>
  </si>
  <si>
    <t xml:space="preserve">      6 - Úpravy povrchu,podlahy</t>
  </si>
  <si>
    <t xml:space="preserve">      9 - Ostatní konstrukce a práce-bourání</t>
  </si>
  <si>
    <t xml:space="preserve">      997 - Přesun sutě</t>
  </si>
  <si>
    <t xml:space="preserve">      998 - Přesun hmot</t>
  </si>
  <si>
    <t xml:space="preserve">    PSV - Práce a dodávky PSV</t>
  </si>
  <si>
    <t xml:space="preserve">      783 - Dokončovací práce - nátěry</t>
  </si>
  <si>
    <t xml:space="preserve">    VRN - Vedlejší rozpočtové náklady</t>
  </si>
  <si>
    <t xml:space="preserve">      VRN3 - Zařízení staveniště</t>
  </si>
  <si>
    <t xml:space="preserve">      VRN4 - Inženýrská činnost</t>
  </si>
  <si>
    <t xml:space="preserve">      VRN7 - Provozní vlivy</t>
  </si>
  <si>
    <t xml:space="preserve">  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</si>
  <si>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</si>
  <si>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</si>
  <si>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</si>
  <si>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</si>
  <si>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</si>
  <si>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</si>
  <si>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</si>
  <si>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</si>
  <si>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</si>
  <si>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</si>
  <si>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</si>
  <si>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</si>
  <si>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</si>
  <si>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CELÁ STAVBA</t>
  </si>
  <si>
    <t>Celá stavba</t>
  </si>
  <si>
    <t>ROZPOCET</t>
  </si>
  <si>
    <t>HSV</t>
  </si>
  <si>
    <t>Práce a dodávky HSV</t>
  </si>
  <si>
    <t>Zemní práce</t>
  </si>
  <si>
    <t>K</t>
  </si>
  <si>
    <t>181411131</t>
  </si>
  <si>
    <t>Založení parkového trávníku výsevem plochy do 1000 m2 v rovině a ve svahu do 1:5</t>
  </si>
  <si>
    <t>m2</t>
  </si>
  <si>
    <t>4</t>
  </si>
  <si>
    <t>3</t>
  </si>
  <si>
    <t>1500649237</t>
  </si>
  <si>
    <t>M</t>
  </si>
  <si>
    <t>00572490</t>
  </si>
  <si>
    <t>osivo směs travní hřišťová speciál – vysoce odolná</t>
  </si>
  <si>
    <t>kg</t>
  </si>
  <si>
    <t>8</t>
  </si>
  <si>
    <t>1632333442</t>
  </si>
  <si>
    <t>182303111</t>
  </si>
  <si>
    <t>Doplnění zeminy nebo substrátu na travnatých plochách tl 50 mm rovina v rovinně a svahu do 1:5</t>
  </si>
  <si>
    <t>1477745584</t>
  </si>
  <si>
    <t>10371500</t>
  </si>
  <si>
    <t>substrát pro trávníky VL</t>
  </si>
  <si>
    <t>m3</t>
  </si>
  <si>
    <t>-1614965483</t>
  </si>
  <si>
    <t>5</t>
  </si>
  <si>
    <t>185811961</t>
  </si>
  <si>
    <t>Uhrabání trávníku v rovině a svahu s ručním vysbíráním drobných zbytků otlučených omítek</t>
  </si>
  <si>
    <t>498718177</t>
  </si>
  <si>
    <t>6</t>
  </si>
  <si>
    <t>Úpravy povrchu,podlahy</t>
  </si>
  <si>
    <t>623321139</t>
  </si>
  <si>
    <t xml:space="preserve">Oprava a potažení vnějších říms historizující tenkovrstvou maltou </t>
  </si>
  <si>
    <t>-1058643011</t>
  </si>
  <si>
    <t>7</t>
  </si>
  <si>
    <t>006PC001.1</t>
  </si>
  <si>
    <t>křemičitanový zpevňovací prostředek SILIKATFESTIGER</t>
  </si>
  <si>
    <t>1448145285</t>
  </si>
  <si>
    <t>006PC002.1</t>
  </si>
  <si>
    <t>rychloopravná a lepicí malta starobílá VERBUNDMÖRTEL S</t>
  </si>
  <si>
    <t>567470954</t>
  </si>
  <si>
    <t>9</t>
  </si>
  <si>
    <t>006PC003.1</t>
  </si>
  <si>
    <t>starobílá minerální štuková omítka a armovací malta FEINPUTZ</t>
  </si>
  <si>
    <t>-47586289</t>
  </si>
  <si>
    <t>685431002</t>
  </si>
  <si>
    <t>1693255105</t>
  </si>
  <si>
    <t>11</t>
  </si>
  <si>
    <t>685431009</t>
  </si>
  <si>
    <t>2008063193</t>
  </si>
  <si>
    <t>12</t>
  </si>
  <si>
    <t>685431019</t>
  </si>
  <si>
    <t>-771668781</t>
  </si>
  <si>
    <t>Ostatní konstrukce a práce-bourání</t>
  </si>
  <si>
    <t>13</t>
  </si>
  <si>
    <t>919726122</t>
  </si>
  <si>
    <t>Geotextilie pro ochranu, separaci a filtraci netkaná měrná hmotnost do 300 g/m2</t>
  </si>
  <si>
    <t>866441218</t>
  </si>
  <si>
    <t>14</t>
  </si>
  <si>
    <t>941111131</t>
  </si>
  <si>
    <t>Montáž lešení řadového trubkového lehkého s podlahami zatížení do 200 kg/m2 š do 1,5 m v do 10 m</t>
  </si>
  <si>
    <t>1845824626</t>
  </si>
  <si>
    <t>941111231</t>
  </si>
  <si>
    <t>Příplatek k lešení řadovému trubkovému lehkému s podlahami š 1,5 m v 10 m za první a ZKD den použití</t>
  </si>
  <si>
    <t>-1975519628</t>
  </si>
  <si>
    <t>16</t>
  </si>
  <si>
    <t>941111831</t>
  </si>
  <si>
    <t>Demontáž lešení řadového trubkového lehkého s podlahami zatížení do 200 kg/m2 š do 1,5 m v do 10 m</t>
  </si>
  <si>
    <t>-327762402</t>
  </si>
  <si>
    <t>17</t>
  </si>
  <si>
    <t>941PC001</t>
  </si>
  <si>
    <t>Poplatek magistrátu města za zábor veřejného prostranství</t>
  </si>
  <si>
    <t>673534115</t>
  </si>
  <si>
    <t>18</t>
  </si>
  <si>
    <t>978023251</t>
  </si>
  <si>
    <t>1526349238</t>
  </si>
  <si>
    <t>19</t>
  </si>
  <si>
    <t>978036131</t>
  </si>
  <si>
    <t>Otlučení cementových omítek vnějších ploch v rozsahu do 20 %</t>
  </si>
  <si>
    <t>-324789701</t>
  </si>
  <si>
    <t>20</t>
  </si>
  <si>
    <t>978036191</t>
  </si>
  <si>
    <t>-2007420670</t>
  </si>
  <si>
    <t>985131111</t>
  </si>
  <si>
    <t>Očištění ploch stěn, rubu kleneb a podlah tlakovou vodou</t>
  </si>
  <si>
    <t>942805877</t>
  </si>
  <si>
    <t>22</t>
  </si>
  <si>
    <t>985131311</t>
  </si>
  <si>
    <t>-1367404951</t>
  </si>
  <si>
    <t>23</t>
  </si>
  <si>
    <t>985132311</t>
  </si>
  <si>
    <t>Ruční dočištění ploch líce kleneb a podhledů ocelovými kartáči</t>
  </si>
  <si>
    <t>-360947223</t>
  </si>
  <si>
    <t>997</t>
  </si>
  <si>
    <t>Přesun sutě</t>
  </si>
  <si>
    <t>24</t>
  </si>
  <si>
    <t>997013289</t>
  </si>
  <si>
    <t>Vnitrostaveništní doprava suti a vybouraných hmot pro zdi a valy zděné v do 6 m ručně</t>
  </si>
  <si>
    <t>t</t>
  </si>
  <si>
    <t>-135764817</t>
  </si>
  <si>
    <t>25</t>
  </si>
  <si>
    <t>997013299</t>
  </si>
  <si>
    <t>Příplatek k vnitrostaveništní dopravě suti a vybouraných hmot za zvětšenou dopravu suti ZKD 10 m</t>
  </si>
  <si>
    <t>-1622517336</t>
  </si>
  <si>
    <t>26</t>
  </si>
  <si>
    <t>997013501</t>
  </si>
  <si>
    <t>Odvoz suti a vybouraných hmot na skládku nebo meziskládku do 1 km se složením</t>
  </si>
  <si>
    <t>1585354777</t>
  </si>
  <si>
    <t>27</t>
  </si>
  <si>
    <t>997013509</t>
  </si>
  <si>
    <t>Příplatek k odvozu suti a vybouraných hmot na skládku ZKD 1 km přes 1 km - předpokládaná dopravní zdálenost řízené skládky do 13 km od stavby</t>
  </si>
  <si>
    <t>1337871607</t>
  </si>
  <si>
    <t>28</t>
  </si>
  <si>
    <t>997013801</t>
  </si>
  <si>
    <t>Poplatek za uložení stavebního betonového odpadu na skládce (skládkovné)</t>
  </si>
  <si>
    <t>-1044019475</t>
  </si>
  <si>
    <t>998</t>
  </si>
  <si>
    <t>Přesun hmot</t>
  </si>
  <si>
    <t>29</t>
  </si>
  <si>
    <t>998153211</t>
  </si>
  <si>
    <t>Přesun hmot ruční pro samostatné zdi a valy zděné nebo betonové monolitické v do 12 m</t>
  </si>
  <si>
    <t>1961819031</t>
  </si>
  <si>
    <t>30</t>
  </si>
  <si>
    <t>998153221</t>
  </si>
  <si>
    <t>Příplatek k ručnímu přesunu hmot pro zdi a valy za zvětšený přesun ZKD 50 m</t>
  </si>
  <si>
    <t>-1552886925</t>
  </si>
  <si>
    <t>PSV</t>
  </si>
  <si>
    <t>Práce a dodávky PSV</t>
  </si>
  <si>
    <t>783</t>
  </si>
  <si>
    <t>Dokončovací práce - nátěry</t>
  </si>
  <si>
    <t>31</t>
  </si>
  <si>
    <t>783827427</t>
  </si>
  <si>
    <t>522904431</t>
  </si>
  <si>
    <t>VRN</t>
  </si>
  <si>
    <t>Vedlejší rozpočtové náklady</t>
  </si>
  <si>
    <t>VRN3</t>
  </si>
  <si>
    <t>Zařízení staveniště</t>
  </si>
  <si>
    <t>32</t>
  </si>
  <si>
    <t>032503000</t>
  </si>
  <si>
    <t>Skládky a manipulační prostory na staveništi</t>
  </si>
  <si>
    <t>%</t>
  </si>
  <si>
    <t>1024</t>
  </si>
  <si>
    <t>119659028</t>
  </si>
  <si>
    <t>33</t>
  </si>
  <si>
    <t>032903000</t>
  </si>
  <si>
    <t>Náklady na provoz a údržbu vybavení staveniště</t>
  </si>
  <si>
    <t>665823885</t>
  </si>
  <si>
    <t>34</t>
  </si>
  <si>
    <t>033103000</t>
  </si>
  <si>
    <t>Připojení energií a náklady spojené s jejich úhradou</t>
  </si>
  <si>
    <t>-1463515195</t>
  </si>
  <si>
    <t>35</t>
  </si>
  <si>
    <t>034103000</t>
  </si>
  <si>
    <t>685766300</t>
  </si>
  <si>
    <t>36</t>
  </si>
  <si>
    <t>034503000</t>
  </si>
  <si>
    <t>Informační tabule na staveništi</t>
  </si>
  <si>
    <t>670884654</t>
  </si>
  <si>
    <t>37</t>
  </si>
  <si>
    <t>039103000</t>
  </si>
  <si>
    <t>Rozebrání, bourání a odvoz zařízení staveniště</t>
  </si>
  <si>
    <t>-958931197</t>
  </si>
  <si>
    <t>VRN4</t>
  </si>
  <si>
    <t>Inženýrská činnost</t>
  </si>
  <si>
    <t>38</t>
  </si>
  <si>
    <t>045303000</t>
  </si>
  <si>
    <t>Koordinační činnost s majitelem/ správcem sousedních pozemků</t>
  </si>
  <si>
    <t>-1804856520</t>
  </si>
  <si>
    <t>VRN7</t>
  </si>
  <si>
    <t>Provozní vlivy</t>
  </si>
  <si>
    <t>39</t>
  </si>
  <si>
    <t>071203000</t>
  </si>
  <si>
    <t>Provoz dalšího subjektu - provoz veřejnosti v Tyršových sadech</t>
  </si>
  <si>
    <t>1331029158</t>
  </si>
  <si>
    <t>VRN9</t>
  </si>
  <si>
    <t>Ostatní náklady</t>
  </si>
  <si>
    <t>40</t>
  </si>
  <si>
    <t>091003000</t>
  </si>
  <si>
    <t>Ostatní náklady bez rozlišení - ochrana trysek zavlažování a zemního osvětlení</t>
  </si>
  <si>
    <t>1387162020</t>
  </si>
  <si>
    <t>41</t>
  </si>
  <si>
    <t>091404000</t>
  </si>
  <si>
    <t>Práce na památkovém objektu</t>
  </si>
  <si>
    <t>1081145166</t>
  </si>
  <si>
    <r>
      <t xml:space="preserve">Štuková kapilárně aktivní omítka vnějších ploch stěn pro vlhké a zasolené zdivo, prováděná ručně, včetně kapilárně aktivního postřiku tl. do 5 mm, tl. jádrové omítky do 20 mm. </t>
    </r>
    <r>
      <rPr>
        <sz val="9"/>
        <color rgb="FF00B050"/>
        <rFont val="Arial CE"/>
        <family val="2"/>
      </rPr>
      <t>MATERIÁL OMÍTEK DLE ROZHODNUTÍ ORGÁNŮ PAMÁTKOVÉ PÉČE: POSTŘIK - HMOTA SANIMENT 04 PROVEDENÝ SÍŤOVOU METODOU NA MECHANICKY A TLAKOVĚ VYČIŠTĚNÉ ZDIVO,JÁDRO - HMOTA SANIMENT 02 V TLOUŠŤCE MAX 25 MM UROVNANÁ DŘEVĚNOU LATÍ MAXIMÁLNÍ DÉLKY 400 MM , ŠTUK - HMOTA SANIMENT 01 V TLOUŠŤCE MAX 3 MM, STRUKTURÁLNÍ PROVEDENÍ DLE POKYNŮ ZÁSTUPCŮ PAMÁTKOVÉ PÉČE</t>
    </r>
  </si>
  <si>
    <r>
      <t xml:space="preserve">Vnější vyrovnávací kapilárně aktivníí omítka prováděná ručně tloušťky do 20 mm. </t>
    </r>
    <r>
      <rPr>
        <sz val="9"/>
        <color rgb="FF00B050"/>
        <rFont val="Arial CE"/>
        <family val="2"/>
      </rPr>
      <t xml:space="preserve">MATERIÁL OMÍTEK DLE ROZHODNUTÍ ORGÁNŮ PAMÁTKOVÉ PÉČE: SÍŤOVÝ PROSTŘIK HMOTOU SANIMENT 04 V MAX. TLOUŠŤCE 5 MM + VYROVNÁVACÍ VRSTVA HMOTOU SANIMENT 03 </t>
    </r>
  </si>
  <si>
    <r>
      <t>Příplatek k vnější vyrovnávací kapilárně aktivní omítce ZKD 10 mm omítky prováděné ručně ve více vrstvách.</t>
    </r>
    <r>
      <rPr>
        <sz val="9"/>
        <color rgb="FF00B050"/>
        <rFont val="Arial CE"/>
        <family val="2"/>
      </rPr>
      <t>MATERIÁL OMÍTEK DLE ROZHODNUTÍ ORGÁNŮ PAMÁTKOVÉ PÉČE:SOUVISÍ S PŘEDCHOZÍ MONTÁŽNÍ POLOŽKOU - PŘEDPOKLAD PRŮMĚRNÉ TLOUŠŤKY VYROVNÁVACÍ VRSTVY HMOTOU SANIMENT 03 = 30 MM</t>
    </r>
  </si>
  <si>
    <r>
      <t xml:space="preserve">Vyškrabání spár zdiva kamenného režného. </t>
    </r>
    <r>
      <rPr>
        <sz val="9"/>
        <color rgb="FF00B050"/>
        <rFont val="Arial CE"/>
        <family val="2"/>
      </rPr>
      <t>VYŠKRÁBÁNÍ SPÁR OTLUČENÝCH PLOCH OD PATY ZDI AŽ PO SPODNÍ ÚROVEŇ ŘÍMSY</t>
    </r>
  </si>
  <si>
    <r>
      <t xml:space="preserve">Otlučení cementových omítek vnějších ploch rozsahu do 100 % </t>
    </r>
    <r>
      <rPr>
        <sz val="9"/>
        <color rgb="FF00B050"/>
        <rFont val="Arial CE"/>
        <family val="2"/>
      </rPr>
      <t>VŠECHNY STÁVAJÍCÍ OMÍTKY A JEJICH ZBYTKY V PLNÉM ROZSAHU</t>
    </r>
  </si>
  <si>
    <r>
      <t>Očištění ploch stěn, ruční dočištění ocelovými kartáči.</t>
    </r>
    <r>
      <rPr>
        <sz val="9"/>
        <color rgb="FF00B050"/>
        <rFont val="Arial CE"/>
        <family val="2"/>
      </rPr>
      <t>OČIŠTĚNÍ VŠECH PLOCH STĚN PO OTLUČENÍ OMÍTEK A ROZVINUTÉ ŘÍMSY PO ODSTRANĚNÍ DEGRADOVANÝCH OMÍTEK</t>
    </r>
  </si>
  <si>
    <r>
      <t xml:space="preserve">Krycí dvojnásobný vápenný nátěr omítek stupně členitosti 1 a 2 </t>
    </r>
    <r>
      <rPr>
        <sz val="9"/>
        <color rgb="FF00B050"/>
        <rFont val="Arial CE"/>
        <family val="2"/>
      </rPr>
      <t>MATERIÁL  DLE ROZHODNUTÍ ORGÁNŮ PAMÁTKOVÉ PÉČE - HMOTA POROKALK</t>
    </r>
  </si>
  <si>
    <t xml:space="preserve">Oplocení staveniště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</si>
</sst>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9"/>
      <color rgb="FF00B05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20" fillId="0" borderId="22" xfId="0" applyFont="1" applyBorder="1" applyAlignment="1" applyProtection="1">
      <alignment horizontal="left" vertical="top" wrapText="1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51" t="s">
        <v>14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19"/>
      <c r="AQ5" s="19"/>
      <c r="AR5" s="17"/>
      <c r="BE5" s="248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53" t="s">
        <v>17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19"/>
      <c r="AQ6" s="19"/>
      <c r="AR6" s="17"/>
      <c r="BE6" s="249"/>
      <c r="BS6" s="14" t="s">
        <v>18</v>
      </c>
    </row>
    <row r="7" spans="2:71" s="1" customFormat="1" ht="12" customHeight="1">
      <c r="B7" s="18"/>
      <c r="C7" s="19"/>
      <c r="D7" s="26" t="s">
        <v>19</v>
      </c>
      <c r="E7" s="19"/>
      <c r="F7" s="19"/>
      <c r="G7" s="19"/>
      <c r="H7" s="19"/>
      <c r="I7" s="19"/>
      <c r="J7" s="19"/>
      <c r="K7" s="24" t="s">
        <v>20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21</v>
      </c>
      <c r="AL7" s="19"/>
      <c r="AM7" s="19"/>
      <c r="AN7" s="24" t="s">
        <v>22</v>
      </c>
      <c r="AO7" s="19"/>
      <c r="AP7" s="19"/>
      <c r="AQ7" s="19"/>
      <c r="AR7" s="17"/>
      <c r="BE7" s="249"/>
      <c r="BS7" s="14" t="s">
        <v>23</v>
      </c>
    </row>
    <row r="8" spans="2:71" s="1" customFormat="1" ht="12" customHeight="1">
      <c r="B8" s="18"/>
      <c r="C8" s="19"/>
      <c r="D8" s="26" t="s">
        <v>24</v>
      </c>
      <c r="E8" s="19"/>
      <c r="F8" s="19"/>
      <c r="G8" s="19"/>
      <c r="H8" s="19"/>
      <c r="I8" s="19"/>
      <c r="J8" s="19"/>
      <c r="K8" s="24" t="s">
        <v>25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26</v>
      </c>
      <c r="AL8" s="19"/>
      <c r="AM8" s="19"/>
      <c r="AN8" s="27" t="s">
        <v>27</v>
      </c>
      <c r="AO8" s="19"/>
      <c r="AP8" s="19"/>
      <c r="AQ8" s="19"/>
      <c r="AR8" s="17"/>
      <c r="BE8" s="249"/>
      <c r="BS8" s="14" t="s">
        <v>28</v>
      </c>
    </row>
    <row r="9" spans="2:71" s="1" customFormat="1" ht="29.25" customHeight="1">
      <c r="B9" s="18"/>
      <c r="C9" s="19"/>
      <c r="D9" s="23" t="s">
        <v>29</v>
      </c>
      <c r="E9" s="19"/>
      <c r="F9" s="19"/>
      <c r="G9" s="19"/>
      <c r="H9" s="19"/>
      <c r="I9" s="19"/>
      <c r="J9" s="19"/>
      <c r="K9" s="28" t="s">
        <v>30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23" t="s">
        <v>31</v>
      </c>
      <c r="AL9" s="19"/>
      <c r="AM9" s="19"/>
      <c r="AN9" s="28" t="s">
        <v>32</v>
      </c>
      <c r="AO9" s="19"/>
      <c r="AP9" s="19"/>
      <c r="AQ9" s="19"/>
      <c r="AR9" s="17"/>
      <c r="BE9" s="249"/>
      <c r="BS9" s="14" t="s">
        <v>33</v>
      </c>
    </row>
    <row r="10" spans="2:71" s="1" customFormat="1" ht="12" customHeight="1">
      <c r="B10" s="18"/>
      <c r="C10" s="19"/>
      <c r="D10" s="26" t="s">
        <v>34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35</v>
      </c>
      <c r="AL10" s="19"/>
      <c r="AM10" s="19"/>
      <c r="AN10" s="24" t="s">
        <v>36</v>
      </c>
      <c r="AO10" s="19"/>
      <c r="AP10" s="19"/>
      <c r="AQ10" s="19"/>
      <c r="AR10" s="17"/>
      <c r="BE10" s="249"/>
      <c r="BS10" s="14" t="s">
        <v>18</v>
      </c>
    </row>
    <row r="11" spans="2:71" s="1" customFormat="1" ht="18.4" customHeight="1">
      <c r="B11" s="18"/>
      <c r="C11" s="19"/>
      <c r="D11" s="19"/>
      <c r="E11" s="24" t="s">
        <v>37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38</v>
      </c>
      <c r="AL11" s="19"/>
      <c r="AM11" s="19"/>
      <c r="AN11" s="24" t="s">
        <v>39</v>
      </c>
      <c r="AO11" s="19"/>
      <c r="AP11" s="19"/>
      <c r="AQ11" s="19"/>
      <c r="AR11" s="17"/>
      <c r="BE11" s="249"/>
      <c r="BS11" s="14" t="s">
        <v>18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9"/>
      <c r="BS12" s="14" t="s">
        <v>18</v>
      </c>
    </row>
    <row r="13" spans="2:71" s="1" customFormat="1" ht="12" customHeight="1">
      <c r="B13" s="18"/>
      <c r="C13" s="19"/>
      <c r="D13" s="26" t="s">
        <v>40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35</v>
      </c>
      <c r="AL13" s="19"/>
      <c r="AM13" s="19"/>
      <c r="AN13" s="29" t="s">
        <v>41</v>
      </c>
      <c r="AO13" s="19"/>
      <c r="AP13" s="19"/>
      <c r="AQ13" s="19"/>
      <c r="AR13" s="17"/>
      <c r="BE13" s="249"/>
      <c r="BS13" s="14" t="s">
        <v>18</v>
      </c>
    </row>
    <row r="14" spans="2:71" ht="12.75">
      <c r="B14" s="18"/>
      <c r="C14" s="19"/>
      <c r="D14" s="19"/>
      <c r="E14" s="254" t="s">
        <v>41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6" t="s">
        <v>38</v>
      </c>
      <c r="AL14" s="19"/>
      <c r="AM14" s="19"/>
      <c r="AN14" s="29" t="s">
        <v>41</v>
      </c>
      <c r="AO14" s="19"/>
      <c r="AP14" s="19"/>
      <c r="AQ14" s="19"/>
      <c r="AR14" s="17"/>
      <c r="BE14" s="249"/>
      <c r="BS14" s="14" t="s">
        <v>18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9"/>
      <c r="BS15" s="14" t="s">
        <v>4</v>
      </c>
    </row>
    <row r="16" spans="2:71" s="1" customFormat="1" ht="12" customHeight="1">
      <c r="B16" s="18"/>
      <c r="C16" s="19"/>
      <c r="D16" s="26" t="s">
        <v>42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35</v>
      </c>
      <c r="AL16" s="19"/>
      <c r="AM16" s="19"/>
      <c r="AN16" s="24" t="s">
        <v>1</v>
      </c>
      <c r="AO16" s="19"/>
      <c r="AP16" s="19"/>
      <c r="AQ16" s="19"/>
      <c r="AR16" s="17"/>
      <c r="BE16" s="249"/>
      <c r="BS16" s="14" t="s">
        <v>4</v>
      </c>
    </row>
    <row r="17" spans="2:71" s="1" customFormat="1" ht="18.4" customHeight="1">
      <c r="B17" s="18"/>
      <c r="C17" s="19"/>
      <c r="D17" s="19"/>
      <c r="E17" s="24" t="s">
        <v>43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38</v>
      </c>
      <c r="AL17" s="19"/>
      <c r="AM17" s="19"/>
      <c r="AN17" s="24" t="s">
        <v>1</v>
      </c>
      <c r="AO17" s="19"/>
      <c r="AP17" s="19"/>
      <c r="AQ17" s="19"/>
      <c r="AR17" s="17"/>
      <c r="BE17" s="249"/>
      <c r="BS17" s="14" t="s">
        <v>44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9"/>
      <c r="BS18" s="14" t="s">
        <v>6</v>
      </c>
    </row>
    <row r="19" spans="2:71" s="1" customFormat="1" ht="12" customHeight="1">
      <c r="B19" s="18"/>
      <c r="C19" s="19"/>
      <c r="D19" s="26" t="s">
        <v>45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35</v>
      </c>
      <c r="AL19" s="19"/>
      <c r="AM19" s="19"/>
      <c r="AN19" s="24" t="s">
        <v>1</v>
      </c>
      <c r="AO19" s="19"/>
      <c r="AP19" s="19"/>
      <c r="AQ19" s="19"/>
      <c r="AR19" s="17"/>
      <c r="BE19" s="249"/>
      <c r="BS19" s="14" t="s">
        <v>6</v>
      </c>
    </row>
    <row r="20" spans="2:71" s="1" customFormat="1" ht="18.4" customHeight="1">
      <c r="B20" s="18"/>
      <c r="C20" s="19"/>
      <c r="D20" s="19"/>
      <c r="E20" s="24" t="s">
        <v>43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38</v>
      </c>
      <c r="AL20" s="19"/>
      <c r="AM20" s="19"/>
      <c r="AN20" s="24" t="s">
        <v>1</v>
      </c>
      <c r="AO20" s="19"/>
      <c r="AP20" s="19"/>
      <c r="AQ20" s="19"/>
      <c r="AR20" s="17"/>
      <c r="BE20" s="249"/>
      <c r="BS20" s="14" t="s">
        <v>44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9"/>
    </row>
    <row r="22" spans="2:57" s="1" customFormat="1" ht="12" customHeight="1">
      <c r="B22" s="18"/>
      <c r="C22" s="19"/>
      <c r="D22" s="26" t="s">
        <v>46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9"/>
    </row>
    <row r="23" spans="2:57" s="1" customFormat="1" ht="16.5" customHeight="1">
      <c r="B23" s="18"/>
      <c r="C23" s="19"/>
      <c r="D23" s="19"/>
      <c r="E23" s="256" t="s">
        <v>1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19"/>
      <c r="AP23" s="19"/>
      <c r="AQ23" s="19"/>
      <c r="AR23" s="17"/>
      <c r="BE23" s="249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9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9"/>
    </row>
    <row r="26" spans="1:57" s="2" customFormat="1" ht="25.9" customHeight="1">
      <c r="A26" s="31"/>
      <c r="B26" s="32"/>
      <c r="C26" s="33"/>
      <c r="D26" s="34" t="s">
        <v>47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7" t="e">
        <f>ROUND(AG94,2)</f>
        <v>#REF!</v>
      </c>
      <c r="AL26" s="258"/>
      <c r="AM26" s="258"/>
      <c r="AN26" s="258"/>
      <c r="AO26" s="258"/>
      <c r="AP26" s="33"/>
      <c r="AQ26" s="33"/>
      <c r="AR26" s="36"/>
      <c r="BE26" s="249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9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9" t="s">
        <v>48</v>
      </c>
      <c r="M28" s="259"/>
      <c r="N28" s="259"/>
      <c r="O28" s="259"/>
      <c r="P28" s="259"/>
      <c r="Q28" s="33"/>
      <c r="R28" s="33"/>
      <c r="S28" s="33"/>
      <c r="T28" s="33"/>
      <c r="U28" s="33"/>
      <c r="V28" s="33"/>
      <c r="W28" s="259" t="s">
        <v>49</v>
      </c>
      <c r="X28" s="259"/>
      <c r="Y28" s="259"/>
      <c r="Z28" s="259"/>
      <c r="AA28" s="259"/>
      <c r="AB28" s="259"/>
      <c r="AC28" s="259"/>
      <c r="AD28" s="259"/>
      <c r="AE28" s="259"/>
      <c r="AF28" s="33"/>
      <c r="AG28" s="33"/>
      <c r="AH28" s="33"/>
      <c r="AI28" s="33"/>
      <c r="AJ28" s="33"/>
      <c r="AK28" s="259" t="s">
        <v>50</v>
      </c>
      <c r="AL28" s="259"/>
      <c r="AM28" s="259"/>
      <c r="AN28" s="259"/>
      <c r="AO28" s="259"/>
      <c r="AP28" s="33"/>
      <c r="AQ28" s="33"/>
      <c r="AR28" s="36"/>
      <c r="BE28" s="249"/>
    </row>
    <row r="29" spans="2:57" s="3" customFormat="1" ht="14.45" customHeight="1">
      <c r="B29" s="37"/>
      <c r="C29" s="38"/>
      <c r="D29" s="26" t="s">
        <v>51</v>
      </c>
      <c r="E29" s="38"/>
      <c r="F29" s="26" t="s">
        <v>52</v>
      </c>
      <c r="G29" s="38"/>
      <c r="H29" s="38"/>
      <c r="I29" s="38"/>
      <c r="J29" s="38"/>
      <c r="K29" s="38"/>
      <c r="L29" s="241">
        <v>0.21</v>
      </c>
      <c r="M29" s="240"/>
      <c r="N29" s="240"/>
      <c r="O29" s="240"/>
      <c r="P29" s="240"/>
      <c r="Q29" s="38"/>
      <c r="R29" s="38"/>
      <c r="S29" s="38"/>
      <c r="T29" s="38"/>
      <c r="U29" s="38"/>
      <c r="V29" s="38"/>
      <c r="W29" s="239" t="e">
        <f>ROUND(AZ94,2)</f>
        <v>#REF!</v>
      </c>
      <c r="X29" s="240"/>
      <c r="Y29" s="240"/>
      <c r="Z29" s="240"/>
      <c r="AA29" s="240"/>
      <c r="AB29" s="240"/>
      <c r="AC29" s="240"/>
      <c r="AD29" s="240"/>
      <c r="AE29" s="240"/>
      <c r="AF29" s="38"/>
      <c r="AG29" s="38"/>
      <c r="AH29" s="38"/>
      <c r="AI29" s="38"/>
      <c r="AJ29" s="38"/>
      <c r="AK29" s="239" t="e">
        <f>ROUND(AV94,2)</f>
        <v>#REF!</v>
      </c>
      <c r="AL29" s="240"/>
      <c r="AM29" s="240"/>
      <c r="AN29" s="240"/>
      <c r="AO29" s="240"/>
      <c r="AP29" s="38"/>
      <c r="AQ29" s="38"/>
      <c r="AR29" s="39"/>
      <c r="BE29" s="250"/>
    </row>
    <row r="30" spans="2:57" s="3" customFormat="1" ht="14.45" customHeight="1">
      <c r="B30" s="37"/>
      <c r="C30" s="38"/>
      <c r="D30" s="38"/>
      <c r="E30" s="38"/>
      <c r="F30" s="26" t="s">
        <v>53</v>
      </c>
      <c r="G30" s="38"/>
      <c r="H30" s="38"/>
      <c r="I30" s="38"/>
      <c r="J30" s="38"/>
      <c r="K30" s="38"/>
      <c r="L30" s="241">
        <v>0.15</v>
      </c>
      <c r="M30" s="240"/>
      <c r="N30" s="240"/>
      <c r="O30" s="240"/>
      <c r="P30" s="240"/>
      <c r="Q30" s="38"/>
      <c r="R30" s="38"/>
      <c r="S30" s="38"/>
      <c r="T30" s="38"/>
      <c r="U30" s="38"/>
      <c r="V30" s="38"/>
      <c r="W30" s="239" t="e">
        <f>ROUND(BA94,2)</f>
        <v>#REF!</v>
      </c>
      <c r="X30" s="240"/>
      <c r="Y30" s="240"/>
      <c r="Z30" s="240"/>
      <c r="AA30" s="240"/>
      <c r="AB30" s="240"/>
      <c r="AC30" s="240"/>
      <c r="AD30" s="240"/>
      <c r="AE30" s="240"/>
      <c r="AF30" s="38"/>
      <c r="AG30" s="38"/>
      <c r="AH30" s="38"/>
      <c r="AI30" s="38"/>
      <c r="AJ30" s="38"/>
      <c r="AK30" s="239" t="e">
        <f>ROUND(AW94,2)</f>
        <v>#REF!</v>
      </c>
      <c r="AL30" s="240"/>
      <c r="AM30" s="240"/>
      <c r="AN30" s="240"/>
      <c r="AO30" s="240"/>
      <c r="AP30" s="38"/>
      <c r="AQ30" s="38"/>
      <c r="AR30" s="39"/>
      <c r="BE30" s="250"/>
    </row>
    <row r="31" spans="2:57" s="3" customFormat="1" ht="14.45" customHeight="1" hidden="1">
      <c r="B31" s="37"/>
      <c r="C31" s="38"/>
      <c r="D31" s="38"/>
      <c r="E31" s="38"/>
      <c r="F31" s="26" t="s">
        <v>54</v>
      </c>
      <c r="G31" s="38"/>
      <c r="H31" s="38"/>
      <c r="I31" s="38"/>
      <c r="J31" s="38"/>
      <c r="K31" s="38"/>
      <c r="L31" s="241">
        <v>0.21</v>
      </c>
      <c r="M31" s="240"/>
      <c r="N31" s="240"/>
      <c r="O31" s="240"/>
      <c r="P31" s="240"/>
      <c r="Q31" s="38"/>
      <c r="R31" s="38"/>
      <c r="S31" s="38"/>
      <c r="T31" s="38"/>
      <c r="U31" s="38"/>
      <c r="V31" s="38"/>
      <c r="W31" s="239" t="e">
        <f>ROUND(BB94,2)</f>
        <v>#REF!</v>
      </c>
      <c r="X31" s="240"/>
      <c r="Y31" s="240"/>
      <c r="Z31" s="240"/>
      <c r="AA31" s="240"/>
      <c r="AB31" s="240"/>
      <c r="AC31" s="240"/>
      <c r="AD31" s="240"/>
      <c r="AE31" s="240"/>
      <c r="AF31" s="38"/>
      <c r="AG31" s="38"/>
      <c r="AH31" s="38"/>
      <c r="AI31" s="38"/>
      <c r="AJ31" s="38"/>
      <c r="AK31" s="239">
        <v>0</v>
      </c>
      <c r="AL31" s="240"/>
      <c r="AM31" s="240"/>
      <c r="AN31" s="240"/>
      <c r="AO31" s="240"/>
      <c r="AP31" s="38"/>
      <c r="AQ31" s="38"/>
      <c r="AR31" s="39"/>
      <c r="BE31" s="250"/>
    </row>
    <row r="32" spans="2:57" s="3" customFormat="1" ht="14.45" customHeight="1" hidden="1">
      <c r="B32" s="37"/>
      <c r="C32" s="38"/>
      <c r="D32" s="38"/>
      <c r="E32" s="38"/>
      <c r="F32" s="26" t="s">
        <v>55</v>
      </c>
      <c r="G32" s="38"/>
      <c r="H32" s="38"/>
      <c r="I32" s="38"/>
      <c r="J32" s="38"/>
      <c r="K32" s="38"/>
      <c r="L32" s="241">
        <v>0.15</v>
      </c>
      <c r="M32" s="240"/>
      <c r="N32" s="240"/>
      <c r="O32" s="240"/>
      <c r="P32" s="240"/>
      <c r="Q32" s="38"/>
      <c r="R32" s="38"/>
      <c r="S32" s="38"/>
      <c r="T32" s="38"/>
      <c r="U32" s="38"/>
      <c r="V32" s="38"/>
      <c r="W32" s="239" t="e">
        <f>ROUND(BC94,2)</f>
        <v>#REF!</v>
      </c>
      <c r="X32" s="240"/>
      <c r="Y32" s="240"/>
      <c r="Z32" s="240"/>
      <c r="AA32" s="240"/>
      <c r="AB32" s="240"/>
      <c r="AC32" s="240"/>
      <c r="AD32" s="240"/>
      <c r="AE32" s="240"/>
      <c r="AF32" s="38"/>
      <c r="AG32" s="38"/>
      <c r="AH32" s="38"/>
      <c r="AI32" s="38"/>
      <c r="AJ32" s="38"/>
      <c r="AK32" s="239">
        <v>0</v>
      </c>
      <c r="AL32" s="240"/>
      <c r="AM32" s="240"/>
      <c r="AN32" s="240"/>
      <c r="AO32" s="240"/>
      <c r="AP32" s="38"/>
      <c r="AQ32" s="38"/>
      <c r="AR32" s="39"/>
      <c r="BE32" s="250"/>
    </row>
    <row r="33" spans="2:57" s="3" customFormat="1" ht="14.45" customHeight="1" hidden="1">
      <c r="B33" s="37"/>
      <c r="C33" s="38"/>
      <c r="D33" s="38"/>
      <c r="E33" s="38"/>
      <c r="F33" s="26" t="s">
        <v>56</v>
      </c>
      <c r="G33" s="38"/>
      <c r="H33" s="38"/>
      <c r="I33" s="38"/>
      <c r="J33" s="38"/>
      <c r="K33" s="38"/>
      <c r="L33" s="241">
        <v>0</v>
      </c>
      <c r="M33" s="240"/>
      <c r="N33" s="240"/>
      <c r="O33" s="240"/>
      <c r="P33" s="240"/>
      <c r="Q33" s="38"/>
      <c r="R33" s="38"/>
      <c r="S33" s="38"/>
      <c r="T33" s="38"/>
      <c r="U33" s="38"/>
      <c r="V33" s="38"/>
      <c r="W33" s="239" t="e">
        <f>ROUND(BD94,2)</f>
        <v>#REF!</v>
      </c>
      <c r="X33" s="240"/>
      <c r="Y33" s="240"/>
      <c r="Z33" s="240"/>
      <c r="AA33" s="240"/>
      <c r="AB33" s="240"/>
      <c r="AC33" s="240"/>
      <c r="AD33" s="240"/>
      <c r="AE33" s="240"/>
      <c r="AF33" s="38"/>
      <c r="AG33" s="38"/>
      <c r="AH33" s="38"/>
      <c r="AI33" s="38"/>
      <c r="AJ33" s="38"/>
      <c r="AK33" s="239">
        <v>0</v>
      </c>
      <c r="AL33" s="240"/>
      <c r="AM33" s="240"/>
      <c r="AN33" s="240"/>
      <c r="AO33" s="240"/>
      <c r="AP33" s="38"/>
      <c r="AQ33" s="38"/>
      <c r="AR33" s="39"/>
      <c r="BE33" s="250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9"/>
    </row>
    <row r="35" spans="1:57" s="2" customFormat="1" ht="25.9" customHeight="1">
      <c r="A35" s="31"/>
      <c r="B35" s="32"/>
      <c r="C35" s="40"/>
      <c r="D35" s="41" t="s">
        <v>57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58</v>
      </c>
      <c r="U35" s="42"/>
      <c r="V35" s="42"/>
      <c r="W35" s="42"/>
      <c r="X35" s="244" t="s">
        <v>59</v>
      </c>
      <c r="Y35" s="245"/>
      <c r="Z35" s="245"/>
      <c r="AA35" s="245"/>
      <c r="AB35" s="245"/>
      <c r="AC35" s="42"/>
      <c r="AD35" s="42"/>
      <c r="AE35" s="42"/>
      <c r="AF35" s="42"/>
      <c r="AG35" s="42"/>
      <c r="AH35" s="42"/>
      <c r="AI35" s="42"/>
      <c r="AJ35" s="42"/>
      <c r="AK35" s="246" t="e">
        <f>SUM(AK26:AK33)</f>
        <v>#REF!</v>
      </c>
      <c r="AL35" s="245"/>
      <c r="AM35" s="245"/>
      <c r="AN35" s="245"/>
      <c r="AO35" s="247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60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61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62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63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62</v>
      </c>
      <c r="AI60" s="35"/>
      <c r="AJ60" s="35"/>
      <c r="AK60" s="35"/>
      <c r="AL60" s="35"/>
      <c r="AM60" s="49" t="s">
        <v>63</v>
      </c>
      <c r="AN60" s="35"/>
      <c r="AO60" s="35"/>
      <c r="AP60" s="33"/>
      <c r="AQ60" s="33"/>
      <c r="AR60" s="36"/>
      <c r="BE60" s="31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64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65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62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63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62</v>
      </c>
      <c r="AI75" s="35"/>
      <c r="AJ75" s="35"/>
      <c r="AK75" s="35"/>
      <c r="AL75" s="35"/>
      <c r="AM75" s="49" t="s">
        <v>63</v>
      </c>
      <c r="AN75" s="35"/>
      <c r="AO75" s="35"/>
      <c r="AP75" s="33"/>
      <c r="AQ75" s="33"/>
      <c r="AR75" s="36"/>
      <c r="BE75" s="31"/>
    </row>
    <row r="76" spans="1:57" s="2" customFormat="1" ht="12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66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2021-2021/IV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28" t="str">
        <f>K6</f>
        <v>VÝCHODOČESKÉ MUZEUM V PARDUBICÍCH - OPRAVY HARADEBNÍ ZDI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24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PARDUBICE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26</v>
      </c>
      <c r="AJ87" s="33"/>
      <c r="AK87" s="33"/>
      <c r="AL87" s="33"/>
      <c r="AM87" s="230" t="str">
        <f>IF(AN8="","",AN8)</f>
        <v>1. 3. 2021</v>
      </c>
      <c r="AN87" s="230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34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Východočeské muzeum v Pardubicích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42</v>
      </c>
      <c r="AJ89" s="33"/>
      <c r="AK89" s="33"/>
      <c r="AL89" s="33"/>
      <c r="AM89" s="231" t="str">
        <f>IF(E17="","",E17)</f>
        <v xml:space="preserve"> </v>
      </c>
      <c r="AN89" s="232"/>
      <c r="AO89" s="232"/>
      <c r="AP89" s="232"/>
      <c r="AQ89" s="33"/>
      <c r="AR89" s="36"/>
      <c r="AS89" s="233" t="s">
        <v>67</v>
      </c>
      <c r="AT89" s="234"/>
      <c r="AU89" s="63"/>
      <c r="AV89" s="63"/>
      <c r="AW89" s="63"/>
      <c r="AX89" s="63"/>
      <c r="AY89" s="63"/>
      <c r="AZ89" s="63"/>
      <c r="BA89" s="63"/>
      <c r="BB89" s="63"/>
      <c r="BC89" s="63"/>
      <c r="BD89" s="64"/>
      <c r="BE89" s="31"/>
    </row>
    <row r="90" spans="1:57" s="2" customFormat="1" ht="15.2" customHeight="1">
      <c r="A90" s="31"/>
      <c r="B90" s="32"/>
      <c r="C90" s="26" t="s">
        <v>40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45</v>
      </c>
      <c r="AJ90" s="33"/>
      <c r="AK90" s="33"/>
      <c r="AL90" s="33"/>
      <c r="AM90" s="231" t="str">
        <f>IF(E20="","",E20)</f>
        <v xml:space="preserve"> </v>
      </c>
      <c r="AN90" s="232"/>
      <c r="AO90" s="232"/>
      <c r="AP90" s="232"/>
      <c r="AQ90" s="33"/>
      <c r="AR90" s="36"/>
      <c r="AS90" s="235"/>
      <c r="AT90" s="236"/>
      <c r="AU90" s="65"/>
      <c r="AV90" s="65"/>
      <c r="AW90" s="65"/>
      <c r="AX90" s="65"/>
      <c r="AY90" s="65"/>
      <c r="AZ90" s="65"/>
      <c r="BA90" s="65"/>
      <c r="BB90" s="65"/>
      <c r="BC90" s="65"/>
      <c r="BD90" s="66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7"/>
      <c r="AT91" s="238"/>
      <c r="AU91" s="67"/>
      <c r="AV91" s="67"/>
      <c r="AW91" s="67"/>
      <c r="AX91" s="67"/>
      <c r="AY91" s="67"/>
      <c r="AZ91" s="67"/>
      <c r="BA91" s="67"/>
      <c r="BB91" s="67"/>
      <c r="BC91" s="67"/>
      <c r="BD91" s="68"/>
      <c r="BE91" s="31"/>
    </row>
    <row r="92" spans="1:57" s="2" customFormat="1" ht="29.25" customHeight="1">
      <c r="A92" s="31"/>
      <c r="B92" s="32"/>
      <c r="C92" s="223" t="s">
        <v>68</v>
      </c>
      <c r="D92" s="224"/>
      <c r="E92" s="224"/>
      <c r="F92" s="224"/>
      <c r="G92" s="224"/>
      <c r="H92" s="69"/>
      <c r="I92" s="225" t="s">
        <v>69</v>
      </c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6" t="s">
        <v>70</v>
      </c>
      <c r="AH92" s="224"/>
      <c r="AI92" s="224"/>
      <c r="AJ92" s="224"/>
      <c r="AK92" s="224"/>
      <c r="AL92" s="224"/>
      <c r="AM92" s="224"/>
      <c r="AN92" s="225" t="s">
        <v>71</v>
      </c>
      <c r="AO92" s="224"/>
      <c r="AP92" s="227"/>
      <c r="AQ92" s="70" t="s">
        <v>72</v>
      </c>
      <c r="AR92" s="36"/>
      <c r="AS92" s="71" t="s">
        <v>73</v>
      </c>
      <c r="AT92" s="72" t="s">
        <v>74</v>
      </c>
      <c r="AU92" s="72" t="s">
        <v>75</v>
      </c>
      <c r="AV92" s="72" t="s">
        <v>76</v>
      </c>
      <c r="AW92" s="72" t="s">
        <v>77</v>
      </c>
      <c r="AX92" s="72" t="s">
        <v>78</v>
      </c>
      <c r="AY92" s="72" t="s">
        <v>79</v>
      </c>
      <c r="AZ92" s="72" t="s">
        <v>80</v>
      </c>
      <c r="BA92" s="72" t="s">
        <v>81</v>
      </c>
      <c r="BB92" s="72" t="s">
        <v>82</v>
      </c>
      <c r="BC92" s="72" t="s">
        <v>83</v>
      </c>
      <c r="BD92" s="73" t="s">
        <v>84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6"/>
      <c r="BE93" s="31"/>
    </row>
    <row r="94" spans="2:90" s="6" customFormat="1" ht="32.45" customHeight="1">
      <c r="B94" s="77"/>
      <c r="C94" s="78" t="s">
        <v>85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220" t="e">
        <f>ROUND(AG95,2)</f>
        <v>#REF!</v>
      </c>
      <c r="AH94" s="220"/>
      <c r="AI94" s="220"/>
      <c r="AJ94" s="220"/>
      <c r="AK94" s="220"/>
      <c r="AL94" s="220"/>
      <c r="AM94" s="220"/>
      <c r="AN94" s="221" t="e">
        <f>SUM(AG94,AT94)</f>
        <v>#REF!</v>
      </c>
      <c r="AO94" s="221"/>
      <c r="AP94" s="221"/>
      <c r="AQ94" s="80" t="s">
        <v>1</v>
      </c>
      <c r="AR94" s="81"/>
      <c r="AS94" s="82">
        <f>ROUND(AS95,2)</f>
        <v>0</v>
      </c>
      <c r="AT94" s="83" t="e">
        <f>ROUND(SUM(AV94:AW94),2)</f>
        <v>#REF!</v>
      </c>
      <c r="AU94" s="84" t="e">
        <f>ROUND(AU95,5)</f>
        <v>#REF!</v>
      </c>
      <c r="AV94" s="83" t="e">
        <f>ROUND(AZ94*L29,2)</f>
        <v>#REF!</v>
      </c>
      <c r="AW94" s="83" t="e">
        <f>ROUND(BA94*L30,2)</f>
        <v>#REF!</v>
      </c>
      <c r="AX94" s="83" t="e">
        <f>ROUND(BB94*L29,2)</f>
        <v>#REF!</v>
      </c>
      <c r="AY94" s="83" t="e">
        <f>ROUND(BC94*L30,2)</f>
        <v>#REF!</v>
      </c>
      <c r="AZ94" s="83" t="e">
        <f>ROUND(AZ95,2)</f>
        <v>#REF!</v>
      </c>
      <c r="BA94" s="83" t="e">
        <f>ROUND(BA95,2)</f>
        <v>#REF!</v>
      </c>
      <c r="BB94" s="83" t="e">
        <f>ROUND(BB95,2)</f>
        <v>#REF!</v>
      </c>
      <c r="BC94" s="83" t="e">
        <f>ROUND(BC95,2)</f>
        <v>#REF!</v>
      </c>
      <c r="BD94" s="85" t="e">
        <f>ROUND(BD95,2)</f>
        <v>#REF!</v>
      </c>
      <c r="BS94" s="86" t="s">
        <v>86</v>
      </c>
      <c r="BT94" s="86" t="s">
        <v>87</v>
      </c>
      <c r="BU94" s="87" t="s">
        <v>88</v>
      </c>
      <c r="BV94" s="86" t="s">
        <v>89</v>
      </c>
      <c r="BW94" s="86" t="s">
        <v>5</v>
      </c>
      <c r="BX94" s="86" t="s">
        <v>90</v>
      </c>
      <c r="CL94" s="86" t="s">
        <v>20</v>
      </c>
    </row>
    <row r="95" spans="1:91" s="7" customFormat="1" ht="37.5" customHeight="1">
      <c r="A95" s="88" t="s">
        <v>91</v>
      </c>
      <c r="B95" s="89"/>
      <c r="C95" s="90"/>
      <c r="D95" s="219" t="s">
        <v>92</v>
      </c>
      <c r="E95" s="219"/>
      <c r="F95" s="219"/>
      <c r="G95" s="219"/>
      <c r="H95" s="219"/>
      <c r="I95" s="91"/>
      <c r="J95" s="219" t="s">
        <v>93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42" t="e">
        <f>#REF!</f>
        <v>#REF!</v>
      </c>
      <c r="AH95" s="243"/>
      <c r="AI95" s="243"/>
      <c r="AJ95" s="243"/>
      <c r="AK95" s="243"/>
      <c r="AL95" s="243"/>
      <c r="AM95" s="243"/>
      <c r="AN95" s="242" t="e">
        <f>SUM(AG95,AT95)</f>
        <v>#REF!</v>
      </c>
      <c r="AO95" s="243"/>
      <c r="AP95" s="243"/>
      <c r="AQ95" s="92" t="s">
        <v>94</v>
      </c>
      <c r="AR95" s="93"/>
      <c r="AS95" s="94">
        <v>0</v>
      </c>
      <c r="AT95" s="95" t="e">
        <f>ROUND(SUM(AV95:AW95),2)</f>
        <v>#REF!</v>
      </c>
      <c r="AU95" s="96" t="e">
        <f>#REF!</f>
        <v>#REF!</v>
      </c>
      <c r="AV95" s="95" t="e">
        <f>#REF!</f>
        <v>#REF!</v>
      </c>
      <c r="AW95" s="95" t="e">
        <f>#REF!</f>
        <v>#REF!</v>
      </c>
      <c r="AX95" s="95" t="e">
        <f>#REF!</f>
        <v>#REF!</v>
      </c>
      <c r="AY95" s="95" t="e">
        <f>#REF!</f>
        <v>#REF!</v>
      </c>
      <c r="AZ95" s="95" t="e">
        <f>#REF!</f>
        <v>#REF!</v>
      </c>
      <c r="BA95" s="95" t="e">
        <f>#REF!</f>
        <v>#REF!</v>
      </c>
      <c r="BB95" s="95" t="e">
        <f>#REF!</f>
        <v>#REF!</v>
      </c>
      <c r="BC95" s="95" t="e">
        <f>#REF!</f>
        <v>#REF!</v>
      </c>
      <c r="BD95" s="97" t="e">
        <f>#REF!</f>
        <v>#REF!</v>
      </c>
      <c r="BT95" s="98" t="s">
        <v>23</v>
      </c>
      <c r="BV95" s="98" t="s">
        <v>89</v>
      </c>
      <c r="BW95" s="98" t="s">
        <v>95</v>
      </c>
      <c r="BX95" s="98" t="s">
        <v>5</v>
      </c>
      <c r="CL95" s="98" t="s">
        <v>1</v>
      </c>
      <c r="CM95" s="98" t="s">
        <v>96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btpOnckaRw+RRNdqIB7MGGdStU8lIpCrMSSd/gqY0IlXI/itj8i+53U8glk3WPOCwTT+m2ZIzQZ6YIoBDvRC6g==" saltValue="Hgv/zcQEzWHC0nkvzFg17ahD1Dev+aa5LwKJKZFolBcnaehrRvpjCfR/qEWDE56D9DiuxXYp9f+RNb3QB/7ayA==" spinCount="100000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</mergeCells>
  <hyperlinks>
    <hyperlink ref="A95" location="'SO-01 - Oprava omítek zd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186"/>
  <sheetViews>
    <sheetView tabSelected="1" workbookViewId="0" topLeftCell="A164">
      <selection activeCell="I131" sqref="I131"/>
    </sheetView>
  </sheetViews>
  <sheetFormatPr defaultColWidth="9.140625" defaultRowHeight="12"/>
  <cols>
    <col min="1" max="1" width="8.28125" style="210" customWidth="1"/>
    <col min="2" max="2" width="1.1484375" style="210" customWidth="1"/>
    <col min="3" max="3" width="4.140625" style="210" customWidth="1"/>
    <col min="4" max="4" width="4.28125" style="210" customWidth="1"/>
    <col min="5" max="5" width="20.28125" style="210" customWidth="1"/>
    <col min="6" max="6" width="71.00390625" style="210" customWidth="1"/>
    <col min="7" max="7" width="7.421875" style="210" customWidth="1"/>
    <col min="8" max="8" width="14.00390625" style="210" customWidth="1"/>
    <col min="9" max="9" width="15.8515625" style="210" customWidth="1"/>
    <col min="10" max="10" width="22.28125" style="210" customWidth="1"/>
    <col min="11" max="11" width="22.28125" style="210" hidden="1" customWidth="1"/>
    <col min="12" max="12" width="9.28125" style="210" customWidth="1"/>
    <col min="13" max="13" width="10.8515625" style="210" hidden="1" customWidth="1"/>
    <col min="14" max="14" width="10.8515625" style="210" customWidth="1"/>
    <col min="15" max="20" width="14.140625" style="210" hidden="1" customWidth="1"/>
    <col min="21" max="21" width="16.28125" style="210" hidden="1" customWidth="1"/>
    <col min="22" max="22" width="12.28125" style="210" customWidth="1"/>
    <col min="23" max="23" width="16.28125" style="210" customWidth="1"/>
    <col min="24" max="24" width="12.28125" style="210" customWidth="1"/>
    <col min="25" max="25" width="15.00390625" style="210" customWidth="1"/>
    <col min="26" max="26" width="11.00390625" style="210" customWidth="1"/>
    <col min="27" max="27" width="15.00390625" style="210" customWidth="1"/>
    <col min="28" max="28" width="16.28125" style="210" customWidth="1"/>
    <col min="29" max="29" width="11.00390625" style="210" customWidth="1"/>
    <col min="30" max="30" width="15.00390625" style="210" customWidth="1"/>
    <col min="31" max="31" width="16.28125" style="210" customWidth="1"/>
    <col min="32" max="16384" width="9.28125" style="210" customWidth="1"/>
  </cols>
  <sheetData>
    <row r="2" spans="12:46" ht="11.25" customHeight="1"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4" t="s">
        <v>95</v>
      </c>
    </row>
    <row r="3" spans="2:46" ht="6.95" customHeight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7"/>
      <c r="AT3" s="14" t="s">
        <v>96</v>
      </c>
    </row>
    <row r="4" spans="2:46" ht="24.95" customHeight="1">
      <c r="B4" s="17"/>
      <c r="D4" s="101" t="s">
        <v>97</v>
      </c>
      <c r="L4" s="17"/>
      <c r="M4" s="102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14" t="s">
        <v>16</v>
      </c>
      <c r="L6" s="17"/>
    </row>
    <row r="7" spans="2:12" ht="26.25" customHeight="1">
      <c r="B7" s="17"/>
      <c r="E7" s="263" t="str">
        <f>'Rekapitulace zakázky'!K6</f>
        <v>VÝCHODOČESKÉ MUZEUM V PARDUBICÍCH - OPRAVY HARADEBNÍ ZDI</v>
      </c>
      <c r="F7" s="264"/>
      <c r="G7" s="264"/>
      <c r="H7" s="264"/>
      <c r="L7" s="17"/>
    </row>
    <row r="8" spans="1:31" s="2" customFormat="1" ht="12" customHeight="1">
      <c r="A8" s="215"/>
      <c r="B8" s="36"/>
      <c r="C8" s="215"/>
      <c r="D8" s="214" t="s">
        <v>98</v>
      </c>
      <c r="E8" s="215"/>
      <c r="F8" s="215"/>
      <c r="G8" s="215"/>
      <c r="H8" s="215"/>
      <c r="I8" s="215"/>
      <c r="J8" s="215"/>
      <c r="K8" s="215"/>
      <c r="L8" s="48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</row>
    <row r="9" spans="1:31" s="2" customFormat="1" ht="30" customHeight="1">
      <c r="A9" s="215"/>
      <c r="B9" s="36"/>
      <c r="C9" s="215"/>
      <c r="D9" s="215"/>
      <c r="E9" s="265" t="s">
        <v>99</v>
      </c>
      <c r="F9" s="266"/>
      <c r="G9" s="266"/>
      <c r="H9" s="266"/>
      <c r="I9" s="215"/>
      <c r="J9" s="215"/>
      <c r="K9" s="215"/>
      <c r="L9" s="48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</row>
    <row r="10" spans="1:31" s="2" customFormat="1" ht="12">
      <c r="A10" s="215"/>
      <c r="B10" s="36"/>
      <c r="C10" s="215"/>
      <c r="D10" s="215"/>
      <c r="E10" s="215"/>
      <c r="F10" s="215"/>
      <c r="G10" s="215"/>
      <c r="H10" s="215"/>
      <c r="I10" s="215"/>
      <c r="J10" s="215"/>
      <c r="K10" s="215"/>
      <c r="L10" s="48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</row>
    <row r="11" spans="1:31" s="2" customFormat="1" ht="12" customHeight="1">
      <c r="A11" s="215"/>
      <c r="B11" s="36"/>
      <c r="C11" s="215"/>
      <c r="D11" s="214" t="s">
        <v>19</v>
      </c>
      <c r="E11" s="215"/>
      <c r="F11" s="217" t="s">
        <v>1</v>
      </c>
      <c r="G11" s="215"/>
      <c r="H11" s="215"/>
      <c r="I11" s="214" t="s">
        <v>21</v>
      </c>
      <c r="J11" s="217" t="s">
        <v>1</v>
      </c>
      <c r="K11" s="215"/>
      <c r="L11" s="48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</row>
    <row r="12" spans="1:31" s="2" customFormat="1" ht="12" customHeight="1">
      <c r="A12" s="215"/>
      <c r="B12" s="36"/>
      <c r="C12" s="215"/>
      <c r="D12" s="214" t="s">
        <v>24</v>
      </c>
      <c r="E12" s="215"/>
      <c r="F12" s="217" t="s">
        <v>43</v>
      </c>
      <c r="G12" s="215"/>
      <c r="H12" s="215"/>
      <c r="I12" s="214" t="s">
        <v>26</v>
      </c>
      <c r="J12" s="103" t="str">
        <f>'Rekapitulace zakázky'!AN8</f>
        <v>1. 3. 2021</v>
      </c>
      <c r="K12" s="215"/>
      <c r="L12" s="48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</row>
    <row r="13" spans="1:31" s="2" customFormat="1" ht="10.9" customHeight="1">
      <c r="A13" s="215"/>
      <c r="B13" s="36"/>
      <c r="C13" s="215"/>
      <c r="D13" s="215"/>
      <c r="E13" s="215"/>
      <c r="F13" s="215"/>
      <c r="G13" s="215"/>
      <c r="H13" s="215"/>
      <c r="I13" s="215"/>
      <c r="J13" s="215"/>
      <c r="K13" s="215"/>
      <c r="L13" s="48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</row>
    <row r="14" spans="1:31" s="2" customFormat="1" ht="12" customHeight="1">
      <c r="A14" s="215"/>
      <c r="B14" s="36"/>
      <c r="C14" s="215"/>
      <c r="D14" s="214" t="s">
        <v>34</v>
      </c>
      <c r="E14" s="215"/>
      <c r="F14" s="215"/>
      <c r="G14" s="215"/>
      <c r="H14" s="215"/>
      <c r="I14" s="214" t="s">
        <v>35</v>
      </c>
      <c r="J14" s="217" t="s">
        <v>36</v>
      </c>
      <c r="K14" s="215"/>
      <c r="L14" s="48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</row>
    <row r="15" spans="1:31" s="2" customFormat="1" ht="18" customHeight="1">
      <c r="A15" s="215"/>
      <c r="B15" s="36"/>
      <c r="C15" s="215"/>
      <c r="D15" s="215"/>
      <c r="E15" s="217" t="s">
        <v>37</v>
      </c>
      <c r="F15" s="215"/>
      <c r="G15" s="215"/>
      <c r="H15" s="215"/>
      <c r="I15" s="214" t="s">
        <v>38</v>
      </c>
      <c r="J15" s="217" t="s">
        <v>39</v>
      </c>
      <c r="K15" s="215"/>
      <c r="L15" s="48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</row>
    <row r="16" spans="1:31" s="2" customFormat="1" ht="6.95" customHeight="1">
      <c r="A16" s="215"/>
      <c r="B16" s="36"/>
      <c r="C16" s="215"/>
      <c r="D16" s="215"/>
      <c r="E16" s="215"/>
      <c r="F16" s="215"/>
      <c r="G16" s="215"/>
      <c r="H16" s="215"/>
      <c r="I16" s="215"/>
      <c r="J16" s="215"/>
      <c r="K16" s="215"/>
      <c r="L16" s="48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</row>
    <row r="17" spans="1:31" s="2" customFormat="1" ht="12" customHeight="1">
      <c r="A17" s="215"/>
      <c r="B17" s="36"/>
      <c r="C17" s="215"/>
      <c r="D17" s="214" t="s">
        <v>40</v>
      </c>
      <c r="E17" s="215"/>
      <c r="F17" s="215"/>
      <c r="G17" s="215"/>
      <c r="H17" s="215"/>
      <c r="I17" s="214" t="s">
        <v>35</v>
      </c>
      <c r="J17" s="216" t="str">
        <f>'Rekapitulace zakázky'!AN13</f>
        <v>Vyplň údaj</v>
      </c>
      <c r="K17" s="215"/>
      <c r="L17" s="48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</row>
    <row r="18" spans="1:31" s="2" customFormat="1" ht="18" customHeight="1">
      <c r="A18" s="215"/>
      <c r="B18" s="36"/>
      <c r="C18" s="215"/>
      <c r="D18" s="215"/>
      <c r="E18" s="267" t="str">
        <f>'Rekapitulace zakázky'!E14</f>
        <v>Vyplň údaj</v>
      </c>
      <c r="F18" s="268"/>
      <c r="G18" s="268"/>
      <c r="H18" s="268"/>
      <c r="I18" s="214" t="s">
        <v>38</v>
      </c>
      <c r="J18" s="216" t="str">
        <f>'Rekapitulace zakázky'!AN14</f>
        <v>Vyplň údaj</v>
      </c>
      <c r="K18" s="215"/>
      <c r="L18" s="48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</row>
    <row r="19" spans="1:31" s="2" customFormat="1" ht="6.95" customHeight="1">
      <c r="A19" s="215"/>
      <c r="B19" s="36"/>
      <c r="C19" s="215"/>
      <c r="D19" s="215"/>
      <c r="E19" s="215"/>
      <c r="F19" s="215"/>
      <c r="G19" s="215"/>
      <c r="H19" s="215"/>
      <c r="I19" s="215"/>
      <c r="J19" s="215"/>
      <c r="K19" s="215"/>
      <c r="L19" s="48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</row>
    <row r="20" spans="1:31" s="2" customFormat="1" ht="12" customHeight="1">
      <c r="A20" s="215"/>
      <c r="B20" s="36"/>
      <c r="C20" s="215"/>
      <c r="D20" s="214" t="s">
        <v>42</v>
      </c>
      <c r="E20" s="215"/>
      <c r="F20" s="215"/>
      <c r="G20" s="215"/>
      <c r="H20" s="215"/>
      <c r="I20" s="214" t="s">
        <v>35</v>
      </c>
      <c r="J20" s="217" t="s">
        <v>1</v>
      </c>
      <c r="K20" s="215"/>
      <c r="L20" s="48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</row>
    <row r="21" spans="1:31" s="2" customFormat="1" ht="18" customHeight="1">
      <c r="A21" s="215"/>
      <c r="B21" s="36"/>
      <c r="C21" s="215"/>
      <c r="D21" s="215"/>
      <c r="E21" s="217" t="s">
        <v>43</v>
      </c>
      <c r="F21" s="215"/>
      <c r="G21" s="215"/>
      <c r="H21" s="215"/>
      <c r="I21" s="214" t="s">
        <v>38</v>
      </c>
      <c r="J21" s="217" t="s">
        <v>1</v>
      </c>
      <c r="K21" s="215"/>
      <c r="L21" s="48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</row>
    <row r="22" spans="1:31" s="2" customFormat="1" ht="6.95" customHeight="1">
      <c r="A22" s="215"/>
      <c r="B22" s="36"/>
      <c r="C22" s="215"/>
      <c r="D22" s="215"/>
      <c r="E22" s="215"/>
      <c r="F22" s="215"/>
      <c r="G22" s="215"/>
      <c r="H22" s="215"/>
      <c r="I22" s="215"/>
      <c r="J22" s="215"/>
      <c r="K22" s="215"/>
      <c r="L22" s="48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</row>
    <row r="23" spans="1:31" s="2" customFormat="1" ht="12" customHeight="1">
      <c r="A23" s="215"/>
      <c r="B23" s="36"/>
      <c r="C23" s="215"/>
      <c r="D23" s="214" t="s">
        <v>45</v>
      </c>
      <c r="E23" s="215"/>
      <c r="F23" s="215"/>
      <c r="G23" s="215"/>
      <c r="H23" s="215"/>
      <c r="I23" s="214" t="s">
        <v>35</v>
      </c>
      <c r="J23" s="217" t="str">
        <f>IF('Rekapitulace zakázky'!AN19="","",'Rekapitulace zakázky'!AN19)</f>
        <v/>
      </c>
      <c r="K23" s="215"/>
      <c r="L23" s="48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</row>
    <row r="24" spans="1:31" s="2" customFormat="1" ht="18" customHeight="1">
      <c r="A24" s="215"/>
      <c r="B24" s="36"/>
      <c r="C24" s="215"/>
      <c r="D24" s="215"/>
      <c r="E24" s="217" t="str">
        <f>IF('Rekapitulace zakázky'!E20="","",'Rekapitulace zakázky'!E20)</f>
        <v xml:space="preserve"> </v>
      </c>
      <c r="F24" s="215"/>
      <c r="G24" s="215"/>
      <c r="H24" s="215"/>
      <c r="I24" s="214" t="s">
        <v>38</v>
      </c>
      <c r="J24" s="217" t="str">
        <f>IF('Rekapitulace zakázky'!AN20="","",'Rekapitulace zakázky'!AN20)</f>
        <v/>
      </c>
      <c r="K24" s="215"/>
      <c r="L24" s="48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</row>
    <row r="25" spans="1:31" s="2" customFormat="1" ht="6.95" customHeight="1">
      <c r="A25" s="215"/>
      <c r="B25" s="36"/>
      <c r="C25" s="215"/>
      <c r="D25" s="215"/>
      <c r="E25" s="215"/>
      <c r="F25" s="215"/>
      <c r="G25" s="215"/>
      <c r="H25" s="215"/>
      <c r="I25" s="215"/>
      <c r="J25" s="215"/>
      <c r="K25" s="215"/>
      <c r="L25" s="48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</row>
    <row r="26" spans="1:31" s="2" customFormat="1" ht="12" customHeight="1">
      <c r="A26" s="215"/>
      <c r="B26" s="36"/>
      <c r="C26" s="215"/>
      <c r="D26" s="214" t="s">
        <v>46</v>
      </c>
      <c r="E26" s="215"/>
      <c r="F26" s="215"/>
      <c r="G26" s="215"/>
      <c r="H26" s="215"/>
      <c r="I26" s="215"/>
      <c r="J26" s="215"/>
      <c r="K26" s="215"/>
      <c r="L26" s="48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</row>
    <row r="27" spans="1:31" s="8" customFormat="1" ht="16.5" customHeight="1">
      <c r="A27" s="104"/>
      <c r="B27" s="105"/>
      <c r="C27" s="104"/>
      <c r="D27" s="104"/>
      <c r="E27" s="269" t="s">
        <v>1</v>
      </c>
      <c r="F27" s="269"/>
      <c r="G27" s="269"/>
      <c r="H27" s="269"/>
      <c r="I27" s="104"/>
      <c r="J27" s="104"/>
      <c r="K27" s="104"/>
      <c r="L27" s="106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5" customHeight="1">
      <c r="A28" s="215"/>
      <c r="B28" s="36"/>
      <c r="C28" s="215"/>
      <c r="D28" s="215"/>
      <c r="E28" s="215"/>
      <c r="F28" s="215"/>
      <c r="G28" s="215"/>
      <c r="H28" s="215"/>
      <c r="I28" s="215"/>
      <c r="J28" s="215"/>
      <c r="K28" s="215"/>
      <c r="L28" s="48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</row>
    <row r="29" spans="1:31" s="2" customFormat="1" ht="6.95" customHeight="1">
      <c r="A29" s="215"/>
      <c r="B29" s="36"/>
      <c r="C29" s="215"/>
      <c r="D29" s="107"/>
      <c r="E29" s="107"/>
      <c r="F29" s="107"/>
      <c r="G29" s="107"/>
      <c r="H29" s="107"/>
      <c r="I29" s="107"/>
      <c r="J29" s="107"/>
      <c r="K29" s="107"/>
      <c r="L29" s="48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</row>
    <row r="30" spans="1:31" s="2" customFormat="1" ht="25.35" customHeight="1">
      <c r="A30" s="215"/>
      <c r="B30" s="36"/>
      <c r="C30" s="215"/>
      <c r="D30" s="108" t="s">
        <v>47</v>
      </c>
      <c r="E30" s="215"/>
      <c r="F30" s="215"/>
      <c r="G30" s="215"/>
      <c r="H30" s="215"/>
      <c r="I30" s="215"/>
      <c r="J30" s="109">
        <f>ROUND(J130,2)</f>
        <v>0</v>
      </c>
      <c r="K30" s="215"/>
      <c r="L30" s="48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</row>
    <row r="31" spans="1:31" s="2" customFormat="1" ht="6.95" customHeight="1">
      <c r="A31" s="215"/>
      <c r="B31" s="36"/>
      <c r="C31" s="215"/>
      <c r="D31" s="107"/>
      <c r="E31" s="107"/>
      <c r="F31" s="107"/>
      <c r="G31" s="107"/>
      <c r="H31" s="107"/>
      <c r="I31" s="107"/>
      <c r="J31" s="107"/>
      <c r="K31" s="107"/>
      <c r="L31" s="48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</row>
    <row r="32" spans="1:31" s="2" customFormat="1" ht="14.45" customHeight="1">
      <c r="A32" s="215"/>
      <c r="B32" s="36"/>
      <c r="C32" s="215"/>
      <c r="D32" s="215"/>
      <c r="E32" s="215"/>
      <c r="F32" s="110" t="s">
        <v>49</v>
      </c>
      <c r="G32" s="215"/>
      <c r="H32" s="215"/>
      <c r="I32" s="110" t="s">
        <v>48</v>
      </c>
      <c r="J32" s="110" t="s">
        <v>50</v>
      </c>
      <c r="K32" s="215"/>
      <c r="L32" s="48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</row>
    <row r="33" spans="1:31" s="2" customFormat="1" ht="14.45" customHeight="1">
      <c r="A33" s="215"/>
      <c r="B33" s="36"/>
      <c r="C33" s="215"/>
      <c r="D33" s="111" t="s">
        <v>51</v>
      </c>
      <c r="E33" s="214" t="s">
        <v>52</v>
      </c>
      <c r="F33" s="112">
        <f>ROUND((SUM(BE130:BE185)),2)</f>
        <v>0</v>
      </c>
      <c r="G33" s="215"/>
      <c r="H33" s="215"/>
      <c r="I33" s="113">
        <v>0.21</v>
      </c>
      <c r="J33" s="112">
        <f>ROUND(((SUM(BE130:BE185))*I33),2)</f>
        <v>0</v>
      </c>
      <c r="K33" s="215"/>
      <c r="L33" s="48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</row>
    <row r="34" spans="1:31" s="2" customFormat="1" ht="14.45" customHeight="1">
      <c r="A34" s="215"/>
      <c r="B34" s="36"/>
      <c r="C34" s="215"/>
      <c r="D34" s="215"/>
      <c r="E34" s="214" t="s">
        <v>53</v>
      </c>
      <c r="F34" s="112">
        <f>ROUND((SUM(BF130:BF185)),2)</f>
        <v>0</v>
      </c>
      <c r="G34" s="215"/>
      <c r="H34" s="215"/>
      <c r="I34" s="113">
        <v>0.15</v>
      </c>
      <c r="J34" s="112">
        <f>ROUND(((SUM(BF130:BF185))*I34),2)</f>
        <v>0</v>
      </c>
      <c r="K34" s="215"/>
      <c r="L34" s="48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</row>
    <row r="35" spans="1:31" s="2" customFormat="1" ht="14.45" customHeight="1" hidden="1">
      <c r="A35" s="215"/>
      <c r="B35" s="36"/>
      <c r="C35" s="215"/>
      <c r="D35" s="215"/>
      <c r="E35" s="214" t="s">
        <v>54</v>
      </c>
      <c r="F35" s="112">
        <f>ROUND((SUM(BG130:BG185)),2)</f>
        <v>0</v>
      </c>
      <c r="G35" s="215"/>
      <c r="H35" s="215"/>
      <c r="I35" s="113">
        <v>0.21</v>
      </c>
      <c r="J35" s="112">
        <f>0</f>
        <v>0</v>
      </c>
      <c r="K35" s="215"/>
      <c r="L35" s="48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</row>
    <row r="36" spans="1:31" s="2" customFormat="1" ht="14.45" customHeight="1" hidden="1">
      <c r="A36" s="215"/>
      <c r="B36" s="36"/>
      <c r="C36" s="215"/>
      <c r="D36" s="215"/>
      <c r="E36" s="214" t="s">
        <v>55</v>
      </c>
      <c r="F36" s="112">
        <f>ROUND((SUM(BH130:BH185)),2)</f>
        <v>0</v>
      </c>
      <c r="G36" s="215"/>
      <c r="H36" s="215"/>
      <c r="I36" s="113">
        <v>0.15</v>
      </c>
      <c r="J36" s="112">
        <f>0</f>
        <v>0</v>
      </c>
      <c r="K36" s="215"/>
      <c r="L36" s="48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</row>
    <row r="37" spans="1:31" s="2" customFormat="1" ht="14.45" customHeight="1" hidden="1">
      <c r="A37" s="215"/>
      <c r="B37" s="36"/>
      <c r="C37" s="215"/>
      <c r="D37" s="215"/>
      <c r="E37" s="214" t="s">
        <v>56</v>
      </c>
      <c r="F37" s="112">
        <f>ROUND((SUM(BI130:BI185)),2)</f>
        <v>0</v>
      </c>
      <c r="G37" s="215"/>
      <c r="H37" s="215"/>
      <c r="I37" s="113">
        <v>0</v>
      </c>
      <c r="J37" s="112">
        <f>0</f>
        <v>0</v>
      </c>
      <c r="K37" s="215"/>
      <c r="L37" s="48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</row>
    <row r="38" spans="1:31" s="2" customFormat="1" ht="6.95" customHeight="1">
      <c r="A38" s="215"/>
      <c r="B38" s="36"/>
      <c r="C38" s="215"/>
      <c r="D38" s="215"/>
      <c r="E38" s="215"/>
      <c r="F38" s="215"/>
      <c r="G38" s="215"/>
      <c r="H38" s="215"/>
      <c r="I38" s="215"/>
      <c r="J38" s="215"/>
      <c r="K38" s="215"/>
      <c r="L38" s="48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</row>
    <row r="39" spans="1:31" s="2" customFormat="1" ht="25.35" customHeight="1">
      <c r="A39" s="215"/>
      <c r="B39" s="36"/>
      <c r="C39" s="114"/>
      <c r="D39" s="115" t="s">
        <v>57</v>
      </c>
      <c r="E39" s="116"/>
      <c r="F39" s="116"/>
      <c r="G39" s="117" t="s">
        <v>58</v>
      </c>
      <c r="H39" s="118" t="s">
        <v>59</v>
      </c>
      <c r="I39" s="116"/>
      <c r="J39" s="119">
        <f>SUM(J30:J37)</f>
        <v>0</v>
      </c>
      <c r="K39" s="120"/>
      <c r="L39" s="48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</row>
    <row r="40" spans="1:31" s="2" customFormat="1" ht="14.45" customHeight="1">
      <c r="A40" s="215"/>
      <c r="B40" s="36"/>
      <c r="C40" s="215"/>
      <c r="D40" s="215"/>
      <c r="E40" s="215"/>
      <c r="F40" s="215"/>
      <c r="G40" s="215"/>
      <c r="H40" s="215"/>
      <c r="I40" s="215"/>
      <c r="J40" s="215"/>
      <c r="K40" s="215"/>
      <c r="L40" s="48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2" customFormat="1" ht="14.45" customHeight="1">
      <c r="B50" s="48"/>
      <c r="D50" s="121" t="s">
        <v>60</v>
      </c>
      <c r="E50" s="122"/>
      <c r="F50" s="122"/>
      <c r="G50" s="121" t="s">
        <v>61</v>
      </c>
      <c r="H50" s="122"/>
      <c r="I50" s="122"/>
      <c r="J50" s="122"/>
      <c r="K50" s="122"/>
      <c r="L50" s="48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15"/>
      <c r="B61" s="36"/>
      <c r="C61" s="215"/>
      <c r="D61" s="123" t="s">
        <v>62</v>
      </c>
      <c r="E61" s="124"/>
      <c r="F61" s="125" t="s">
        <v>63</v>
      </c>
      <c r="G61" s="123" t="s">
        <v>62</v>
      </c>
      <c r="H61" s="124"/>
      <c r="I61" s="124"/>
      <c r="J61" s="126" t="s">
        <v>63</v>
      </c>
      <c r="K61" s="124"/>
      <c r="L61" s="48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15"/>
      <c r="B65" s="36"/>
      <c r="C65" s="215"/>
      <c r="D65" s="121" t="s">
        <v>64</v>
      </c>
      <c r="E65" s="127"/>
      <c r="F65" s="127"/>
      <c r="G65" s="121" t="s">
        <v>65</v>
      </c>
      <c r="H65" s="127"/>
      <c r="I65" s="127"/>
      <c r="J65" s="127"/>
      <c r="K65" s="127"/>
      <c r="L65" s="48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15"/>
      <c r="B76" s="36"/>
      <c r="C76" s="215"/>
      <c r="D76" s="123" t="s">
        <v>62</v>
      </c>
      <c r="E76" s="124"/>
      <c r="F76" s="125" t="s">
        <v>63</v>
      </c>
      <c r="G76" s="123" t="s">
        <v>62</v>
      </c>
      <c r="H76" s="124"/>
      <c r="I76" s="124"/>
      <c r="J76" s="126" t="s">
        <v>63</v>
      </c>
      <c r="K76" s="124"/>
      <c r="L76" s="48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</row>
    <row r="77" spans="1:31" s="2" customFormat="1" ht="14.45" customHeight="1">
      <c r="A77" s="21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48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</row>
    <row r="81" spans="1:31" s="2" customFormat="1" ht="6.95" customHeight="1" hidden="1">
      <c r="A81" s="21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48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</row>
    <row r="82" spans="1:31" s="2" customFormat="1" ht="24.95" customHeight="1" hidden="1">
      <c r="A82" s="215"/>
      <c r="B82" s="32"/>
      <c r="C82" s="20" t="s">
        <v>100</v>
      </c>
      <c r="D82" s="212"/>
      <c r="E82" s="212"/>
      <c r="F82" s="212"/>
      <c r="G82" s="212"/>
      <c r="H82" s="212"/>
      <c r="I82" s="212"/>
      <c r="J82" s="212"/>
      <c r="K82" s="212"/>
      <c r="L82" s="48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</row>
    <row r="83" spans="1:31" s="2" customFormat="1" ht="6.95" customHeight="1" hidden="1">
      <c r="A83" s="215"/>
      <c r="B83" s="32"/>
      <c r="C83" s="212"/>
      <c r="D83" s="212"/>
      <c r="E83" s="212"/>
      <c r="F83" s="212"/>
      <c r="G83" s="212"/>
      <c r="H83" s="212"/>
      <c r="I83" s="212"/>
      <c r="J83" s="212"/>
      <c r="K83" s="212"/>
      <c r="L83" s="48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</row>
    <row r="84" spans="1:31" s="2" customFormat="1" ht="12" customHeight="1" hidden="1">
      <c r="A84" s="215"/>
      <c r="B84" s="32"/>
      <c r="C84" s="213" t="s">
        <v>16</v>
      </c>
      <c r="D84" s="212"/>
      <c r="E84" s="212"/>
      <c r="F84" s="212"/>
      <c r="G84" s="212"/>
      <c r="H84" s="212"/>
      <c r="I84" s="212"/>
      <c r="J84" s="212"/>
      <c r="K84" s="212"/>
      <c r="L84" s="48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</row>
    <row r="85" spans="1:31" s="2" customFormat="1" ht="26.25" customHeight="1" hidden="1">
      <c r="A85" s="215"/>
      <c r="B85" s="32"/>
      <c r="C85" s="212"/>
      <c r="D85" s="212"/>
      <c r="E85" s="261" t="str">
        <f>E7</f>
        <v>VÝCHODOČESKÉ MUZEUM V PARDUBICÍCH - OPRAVY HARADEBNÍ ZDI</v>
      </c>
      <c r="F85" s="262"/>
      <c r="G85" s="262"/>
      <c r="H85" s="262"/>
      <c r="I85" s="212"/>
      <c r="J85" s="212"/>
      <c r="K85" s="212"/>
      <c r="L85" s="48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</row>
    <row r="86" spans="1:31" s="2" customFormat="1" ht="12" customHeight="1" hidden="1">
      <c r="A86" s="215"/>
      <c r="B86" s="32"/>
      <c r="C86" s="213" t="s">
        <v>98</v>
      </c>
      <c r="D86" s="212"/>
      <c r="E86" s="212"/>
      <c r="F86" s="212"/>
      <c r="G86" s="212"/>
      <c r="H86" s="212"/>
      <c r="I86" s="212"/>
      <c r="J86" s="212"/>
      <c r="K86" s="212"/>
      <c r="L86" s="48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</row>
    <row r="87" spans="1:31" s="2" customFormat="1" ht="30" customHeight="1" hidden="1">
      <c r="A87" s="215"/>
      <c r="B87" s="32"/>
      <c r="C87" s="212"/>
      <c r="D87" s="212"/>
      <c r="E87" s="228" t="str">
        <f>E9</f>
        <v>SO-01 - Oprava omítek zdiva a římsy - plnění v roce 2021 - staničení 1 102,850 ÷ 1 185,050 m</v>
      </c>
      <c r="F87" s="260"/>
      <c r="G87" s="260"/>
      <c r="H87" s="260"/>
      <c r="I87" s="212"/>
      <c r="J87" s="212"/>
      <c r="K87" s="212"/>
      <c r="L87" s="48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</row>
    <row r="88" spans="1:31" s="2" customFormat="1" ht="6.95" customHeight="1" hidden="1">
      <c r="A88" s="215"/>
      <c r="B88" s="32"/>
      <c r="C88" s="212"/>
      <c r="D88" s="212"/>
      <c r="E88" s="212"/>
      <c r="F88" s="212"/>
      <c r="G88" s="212"/>
      <c r="H88" s="212"/>
      <c r="I88" s="212"/>
      <c r="J88" s="212"/>
      <c r="K88" s="212"/>
      <c r="L88" s="48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</row>
    <row r="89" spans="1:31" s="2" customFormat="1" ht="12" customHeight="1" hidden="1">
      <c r="A89" s="215"/>
      <c r="B89" s="32"/>
      <c r="C89" s="213" t="s">
        <v>24</v>
      </c>
      <c r="D89" s="212"/>
      <c r="E89" s="212"/>
      <c r="F89" s="207" t="str">
        <f>F12</f>
        <v xml:space="preserve"> </v>
      </c>
      <c r="G89" s="212"/>
      <c r="H89" s="212"/>
      <c r="I89" s="213" t="s">
        <v>26</v>
      </c>
      <c r="J89" s="211" t="str">
        <f>IF(J12="","",J12)</f>
        <v>1. 3. 2021</v>
      </c>
      <c r="K89" s="212"/>
      <c r="L89" s="48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</row>
    <row r="90" spans="1:31" s="2" customFormat="1" ht="6.95" customHeight="1" hidden="1">
      <c r="A90" s="215"/>
      <c r="B90" s="32"/>
      <c r="C90" s="212"/>
      <c r="D90" s="212"/>
      <c r="E90" s="212"/>
      <c r="F90" s="212"/>
      <c r="G90" s="212"/>
      <c r="H90" s="212"/>
      <c r="I90" s="212"/>
      <c r="J90" s="212"/>
      <c r="K90" s="212"/>
      <c r="L90" s="48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</row>
    <row r="91" spans="1:31" s="2" customFormat="1" ht="15.2" customHeight="1" hidden="1">
      <c r="A91" s="215"/>
      <c r="B91" s="32"/>
      <c r="C91" s="213" t="s">
        <v>34</v>
      </c>
      <c r="D91" s="212"/>
      <c r="E91" s="212"/>
      <c r="F91" s="207" t="str">
        <f>E15</f>
        <v>Východočeské muzeum v Pardubicích</v>
      </c>
      <c r="G91" s="212"/>
      <c r="H91" s="212"/>
      <c r="I91" s="213" t="s">
        <v>42</v>
      </c>
      <c r="J91" s="208" t="str">
        <f>E21</f>
        <v xml:space="preserve"> </v>
      </c>
      <c r="K91" s="212"/>
      <c r="L91" s="48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</row>
    <row r="92" spans="1:31" s="2" customFormat="1" ht="15.2" customHeight="1" hidden="1">
      <c r="A92" s="215"/>
      <c r="B92" s="32"/>
      <c r="C92" s="213" t="s">
        <v>40</v>
      </c>
      <c r="D92" s="212"/>
      <c r="E92" s="212"/>
      <c r="F92" s="207" t="str">
        <f>IF(E18="","",E18)</f>
        <v>Vyplň údaj</v>
      </c>
      <c r="G92" s="212"/>
      <c r="H92" s="212"/>
      <c r="I92" s="213" t="s">
        <v>45</v>
      </c>
      <c r="J92" s="208" t="str">
        <f>E24</f>
        <v xml:space="preserve"> </v>
      </c>
      <c r="K92" s="212"/>
      <c r="L92" s="48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</row>
    <row r="93" spans="1:31" s="2" customFormat="1" ht="10.35" customHeight="1" hidden="1">
      <c r="A93" s="215"/>
      <c r="B93" s="32"/>
      <c r="C93" s="212"/>
      <c r="D93" s="212"/>
      <c r="E93" s="212"/>
      <c r="F93" s="212"/>
      <c r="G93" s="212"/>
      <c r="H93" s="212"/>
      <c r="I93" s="212"/>
      <c r="J93" s="212"/>
      <c r="K93" s="212"/>
      <c r="L93" s="48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</row>
    <row r="94" spans="1:31" s="2" customFormat="1" ht="29.25" customHeight="1" hidden="1">
      <c r="A94" s="215"/>
      <c r="B94" s="32"/>
      <c r="C94" s="132" t="s">
        <v>101</v>
      </c>
      <c r="D94" s="133"/>
      <c r="E94" s="133"/>
      <c r="F94" s="133"/>
      <c r="G94" s="133"/>
      <c r="H94" s="133"/>
      <c r="I94" s="133"/>
      <c r="J94" s="134" t="s">
        <v>102</v>
      </c>
      <c r="K94" s="133"/>
      <c r="L94" s="48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</row>
    <row r="95" spans="1:31" s="2" customFormat="1" ht="10.35" customHeight="1" hidden="1">
      <c r="A95" s="215"/>
      <c r="B95" s="32"/>
      <c r="C95" s="212"/>
      <c r="D95" s="212"/>
      <c r="E95" s="212"/>
      <c r="F95" s="212"/>
      <c r="G95" s="212"/>
      <c r="H95" s="212"/>
      <c r="I95" s="212"/>
      <c r="J95" s="212"/>
      <c r="K95" s="212"/>
      <c r="L95" s="48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</row>
    <row r="96" spans="1:47" s="2" customFormat="1" ht="22.9" customHeight="1" hidden="1">
      <c r="A96" s="215"/>
      <c r="B96" s="32"/>
      <c r="C96" s="135" t="s">
        <v>103</v>
      </c>
      <c r="D96" s="212"/>
      <c r="E96" s="212"/>
      <c r="F96" s="212"/>
      <c r="G96" s="212"/>
      <c r="H96" s="212"/>
      <c r="I96" s="212"/>
      <c r="J96" s="209">
        <f>J130</f>
        <v>0</v>
      </c>
      <c r="K96" s="212"/>
      <c r="L96" s="48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U96" s="14" t="s">
        <v>104</v>
      </c>
    </row>
    <row r="97" spans="2:12" s="9" customFormat="1" ht="24.95" customHeight="1" hidden="1">
      <c r="B97" s="136"/>
      <c r="C97" s="137"/>
      <c r="D97" s="138" t="s">
        <v>105</v>
      </c>
      <c r="E97" s="139"/>
      <c r="F97" s="139"/>
      <c r="G97" s="139"/>
      <c r="H97" s="139"/>
      <c r="I97" s="139"/>
      <c r="J97" s="140">
        <f>J131</f>
        <v>0</v>
      </c>
      <c r="K97" s="137"/>
      <c r="L97" s="141"/>
    </row>
    <row r="98" spans="2:12" s="10" customFormat="1" ht="19.9" customHeight="1" hidden="1">
      <c r="B98" s="142"/>
      <c r="C98" s="143"/>
      <c r="D98" s="144" t="s">
        <v>106</v>
      </c>
      <c r="E98" s="145"/>
      <c r="F98" s="145"/>
      <c r="G98" s="145"/>
      <c r="H98" s="145"/>
      <c r="I98" s="145"/>
      <c r="J98" s="146">
        <f>J132</f>
        <v>0</v>
      </c>
      <c r="K98" s="143"/>
      <c r="L98" s="147"/>
    </row>
    <row r="99" spans="2:12" s="10" customFormat="1" ht="14.85" customHeight="1" hidden="1">
      <c r="B99" s="142"/>
      <c r="C99" s="143"/>
      <c r="D99" s="144" t="s">
        <v>107</v>
      </c>
      <c r="E99" s="145"/>
      <c r="F99" s="145"/>
      <c r="G99" s="145"/>
      <c r="H99" s="145"/>
      <c r="I99" s="145"/>
      <c r="J99" s="146">
        <f>J133</f>
        <v>0</v>
      </c>
      <c r="K99" s="143"/>
      <c r="L99" s="147"/>
    </row>
    <row r="100" spans="2:12" s="10" customFormat="1" ht="14.85" customHeight="1" hidden="1">
      <c r="B100" s="142"/>
      <c r="C100" s="143"/>
      <c r="D100" s="144" t="s">
        <v>108</v>
      </c>
      <c r="E100" s="145"/>
      <c r="F100" s="145"/>
      <c r="G100" s="145"/>
      <c r="H100" s="145"/>
      <c r="I100" s="145"/>
      <c r="J100" s="146">
        <f>J139</f>
        <v>0</v>
      </c>
      <c r="K100" s="143"/>
      <c r="L100" s="147"/>
    </row>
    <row r="101" spans="2:12" s="10" customFormat="1" ht="14.85" customHeight="1" hidden="1">
      <c r="B101" s="142"/>
      <c r="C101" s="143"/>
      <c r="D101" s="144" t="s">
        <v>109</v>
      </c>
      <c r="E101" s="145"/>
      <c r="F101" s="145"/>
      <c r="G101" s="145"/>
      <c r="H101" s="145"/>
      <c r="I101" s="145"/>
      <c r="J101" s="146">
        <f>J147</f>
        <v>0</v>
      </c>
      <c r="K101" s="143"/>
      <c r="L101" s="147"/>
    </row>
    <row r="102" spans="2:12" s="10" customFormat="1" ht="14.85" customHeight="1" hidden="1">
      <c r="B102" s="142"/>
      <c r="C102" s="143"/>
      <c r="D102" s="144" t="s">
        <v>110</v>
      </c>
      <c r="E102" s="145"/>
      <c r="F102" s="145"/>
      <c r="G102" s="145"/>
      <c r="H102" s="145"/>
      <c r="I102" s="145"/>
      <c r="J102" s="146">
        <f>J159</f>
        <v>0</v>
      </c>
      <c r="K102" s="143"/>
      <c r="L102" s="147"/>
    </row>
    <row r="103" spans="2:12" s="10" customFormat="1" ht="14.85" customHeight="1" hidden="1">
      <c r="B103" s="142"/>
      <c r="C103" s="143"/>
      <c r="D103" s="144" t="s">
        <v>111</v>
      </c>
      <c r="E103" s="145"/>
      <c r="F103" s="145"/>
      <c r="G103" s="145"/>
      <c r="H103" s="145"/>
      <c r="I103" s="145"/>
      <c r="J103" s="146">
        <f>J165</f>
        <v>0</v>
      </c>
      <c r="K103" s="143"/>
      <c r="L103" s="147"/>
    </row>
    <row r="104" spans="2:12" s="10" customFormat="1" ht="19.9" customHeight="1" hidden="1">
      <c r="B104" s="142"/>
      <c r="C104" s="143"/>
      <c r="D104" s="144" t="s">
        <v>112</v>
      </c>
      <c r="E104" s="145"/>
      <c r="F104" s="145"/>
      <c r="G104" s="145"/>
      <c r="H104" s="145"/>
      <c r="I104" s="145"/>
      <c r="J104" s="146">
        <f>J168</f>
        <v>0</v>
      </c>
      <c r="K104" s="143"/>
      <c r="L104" s="147"/>
    </row>
    <row r="105" spans="2:12" s="10" customFormat="1" ht="14.85" customHeight="1" hidden="1">
      <c r="B105" s="142"/>
      <c r="C105" s="143"/>
      <c r="D105" s="144" t="s">
        <v>113</v>
      </c>
      <c r="E105" s="145"/>
      <c r="F105" s="145"/>
      <c r="G105" s="145"/>
      <c r="H105" s="145"/>
      <c r="I105" s="145"/>
      <c r="J105" s="146">
        <f>J169</f>
        <v>0</v>
      </c>
      <c r="K105" s="143"/>
      <c r="L105" s="147"/>
    </row>
    <row r="106" spans="2:12" s="10" customFormat="1" ht="19.9" customHeight="1" hidden="1">
      <c r="B106" s="142"/>
      <c r="C106" s="143"/>
      <c r="D106" s="144" t="s">
        <v>114</v>
      </c>
      <c r="E106" s="145"/>
      <c r="F106" s="145"/>
      <c r="G106" s="145"/>
      <c r="H106" s="145"/>
      <c r="I106" s="145"/>
      <c r="J106" s="146">
        <f>J171</f>
        <v>0</v>
      </c>
      <c r="K106" s="143"/>
      <c r="L106" s="147"/>
    </row>
    <row r="107" spans="2:12" s="10" customFormat="1" ht="14.85" customHeight="1" hidden="1">
      <c r="B107" s="142"/>
      <c r="C107" s="143"/>
      <c r="D107" s="144" t="s">
        <v>115</v>
      </c>
      <c r="E107" s="145"/>
      <c r="F107" s="145"/>
      <c r="G107" s="145"/>
      <c r="H107" s="145"/>
      <c r="I107" s="145"/>
      <c r="J107" s="146">
        <f>J172</f>
        <v>0</v>
      </c>
      <c r="K107" s="143"/>
      <c r="L107" s="147"/>
    </row>
    <row r="108" spans="2:12" s="10" customFormat="1" ht="14.85" customHeight="1" hidden="1">
      <c r="B108" s="142"/>
      <c r="C108" s="143"/>
      <c r="D108" s="144" t="s">
        <v>116</v>
      </c>
      <c r="E108" s="145"/>
      <c r="F108" s="145"/>
      <c r="G108" s="145"/>
      <c r="H108" s="145"/>
      <c r="I108" s="145"/>
      <c r="J108" s="146">
        <f>J179</f>
        <v>0</v>
      </c>
      <c r="K108" s="143"/>
      <c r="L108" s="147"/>
    </row>
    <row r="109" spans="2:12" s="10" customFormat="1" ht="14.85" customHeight="1" hidden="1">
      <c r="B109" s="142"/>
      <c r="C109" s="143"/>
      <c r="D109" s="144" t="s">
        <v>117</v>
      </c>
      <c r="E109" s="145"/>
      <c r="F109" s="145"/>
      <c r="G109" s="145"/>
      <c r="H109" s="145"/>
      <c r="I109" s="145"/>
      <c r="J109" s="146">
        <f>J181</f>
        <v>0</v>
      </c>
      <c r="K109" s="143"/>
      <c r="L109" s="147"/>
    </row>
    <row r="110" spans="2:12" s="10" customFormat="1" ht="14.85" customHeight="1" hidden="1">
      <c r="B110" s="142"/>
      <c r="C110" s="143"/>
      <c r="D110" s="144" t="s">
        <v>118</v>
      </c>
      <c r="E110" s="145"/>
      <c r="F110" s="145"/>
      <c r="G110" s="145"/>
      <c r="H110" s="145"/>
      <c r="I110" s="145"/>
      <c r="J110" s="146">
        <f>J183</f>
        <v>0</v>
      </c>
      <c r="K110" s="143"/>
      <c r="L110" s="147"/>
    </row>
    <row r="111" spans="1:31" s="2" customFormat="1" ht="21.75" customHeight="1" hidden="1">
      <c r="A111" s="215"/>
      <c r="B111" s="32"/>
      <c r="C111" s="212"/>
      <c r="D111" s="212"/>
      <c r="E111" s="212"/>
      <c r="F111" s="212"/>
      <c r="G111" s="212"/>
      <c r="H111" s="212"/>
      <c r="I111" s="212"/>
      <c r="J111" s="212"/>
      <c r="K111" s="212"/>
      <c r="L111" s="48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</row>
    <row r="112" spans="1:31" s="2" customFormat="1" ht="6.95" customHeight="1" hidden="1">
      <c r="A112" s="215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48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</row>
    <row r="113" ht="12" hidden="1"/>
    <row r="114" ht="12" hidden="1"/>
    <row r="115" ht="12" hidden="1"/>
    <row r="116" spans="1:31" s="2" customFormat="1" ht="6.95" customHeight="1">
      <c r="A116" s="215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48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</row>
    <row r="117" spans="1:31" s="2" customFormat="1" ht="24.95" customHeight="1">
      <c r="A117" s="215"/>
      <c r="B117" s="32"/>
      <c r="C117" s="20" t="s">
        <v>119</v>
      </c>
      <c r="D117" s="212"/>
      <c r="E117" s="212"/>
      <c r="F117" s="212"/>
      <c r="G117" s="212"/>
      <c r="H117" s="212"/>
      <c r="I117" s="212"/>
      <c r="J117" s="212"/>
      <c r="K117" s="212"/>
      <c r="L117" s="48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</row>
    <row r="118" spans="1:31" s="2" customFormat="1" ht="6.95" customHeight="1">
      <c r="A118" s="215"/>
      <c r="B118" s="32"/>
      <c r="C118" s="212"/>
      <c r="D118" s="212"/>
      <c r="E118" s="212"/>
      <c r="F118" s="212"/>
      <c r="G118" s="212"/>
      <c r="H118" s="212"/>
      <c r="I118" s="212"/>
      <c r="J118" s="212"/>
      <c r="K118" s="212"/>
      <c r="L118" s="48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</row>
    <row r="119" spans="1:31" s="2" customFormat="1" ht="12" customHeight="1">
      <c r="A119" s="215"/>
      <c r="B119" s="32"/>
      <c r="C119" s="213" t="s">
        <v>16</v>
      </c>
      <c r="D119" s="212"/>
      <c r="E119" s="212"/>
      <c r="F119" s="212"/>
      <c r="G119" s="212"/>
      <c r="H119" s="212"/>
      <c r="I119" s="212"/>
      <c r="J119" s="212"/>
      <c r="K119" s="212"/>
      <c r="L119" s="48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</row>
    <row r="120" spans="1:31" s="2" customFormat="1" ht="26.25" customHeight="1">
      <c r="A120" s="215"/>
      <c r="B120" s="32"/>
      <c r="C120" s="212"/>
      <c r="D120" s="212"/>
      <c r="E120" s="261" t="str">
        <f>E7</f>
        <v>VÝCHODOČESKÉ MUZEUM V PARDUBICÍCH - OPRAVY HARADEBNÍ ZDI</v>
      </c>
      <c r="F120" s="262"/>
      <c r="G120" s="262"/>
      <c r="H120" s="262"/>
      <c r="I120" s="212"/>
      <c r="J120" s="212"/>
      <c r="K120" s="212"/>
      <c r="L120" s="48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</row>
    <row r="121" spans="1:31" s="2" customFormat="1" ht="12" customHeight="1">
      <c r="A121" s="215"/>
      <c r="B121" s="32"/>
      <c r="C121" s="213" t="s">
        <v>98</v>
      </c>
      <c r="D121" s="212"/>
      <c r="E121" s="212"/>
      <c r="F121" s="212"/>
      <c r="G121" s="212"/>
      <c r="H121" s="212"/>
      <c r="I121" s="212"/>
      <c r="J121" s="212"/>
      <c r="K121" s="212"/>
      <c r="L121" s="48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</row>
    <row r="122" spans="1:31" s="2" customFormat="1" ht="30" customHeight="1">
      <c r="A122" s="215"/>
      <c r="B122" s="32"/>
      <c r="C122" s="212"/>
      <c r="D122" s="212"/>
      <c r="E122" s="228" t="str">
        <f>E9</f>
        <v>SO-01 - Oprava omítek zdiva a římsy - plnění v roce 2021 - staničení 1 102,850 ÷ 1 185,050 m</v>
      </c>
      <c r="F122" s="260"/>
      <c r="G122" s="260"/>
      <c r="H122" s="260"/>
      <c r="I122" s="212"/>
      <c r="J122" s="212"/>
      <c r="K122" s="212"/>
      <c r="L122" s="48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</row>
    <row r="123" spans="1:31" s="2" customFormat="1" ht="6.95" customHeight="1">
      <c r="A123" s="215"/>
      <c r="B123" s="32"/>
      <c r="C123" s="212"/>
      <c r="D123" s="212"/>
      <c r="E123" s="212"/>
      <c r="F123" s="212"/>
      <c r="G123" s="212"/>
      <c r="H123" s="212"/>
      <c r="I123" s="212"/>
      <c r="J123" s="212"/>
      <c r="K123" s="212"/>
      <c r="L123" s="48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</row>
    <row r="124" spans="1:31" s="2" customFormat="1" ht="12" customHeight="1">
      <c r="A124" s="215"/>
      <c r="B124" s="32"/>
      <c r="C124" s="213" t="s">
        <v>24</v>
      </c>
      <c r="D124" s="212"/>
      <c r="E124" s="212"/>
      <c r="F124" s="207" t="str">
        <f>F12</f>
        <v xml:space="preserve"> </v>
      </c>
      <c r="G124" s="212"/>
      <c r="H124" s="212"/>
      <c r="I124" s="213" t="s">
        <v>26</v>
      </c>
      <c r="J124" s="211" t="str">
        <f>IF(J12="","",J12)</f>
        <v>1. 3. 2021</v>
      </c>
      <c r="K124" s="212"/>
      <c r="L124" s="48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</row>
    <row r="125" spans="1:31" s="2" customFormat="1" ht="6.95" customHeight="1">
      <c r="A125" s="215"/>
      <c r="B125" s="32"/>
      <c r="C125" s="212"/>
      <c r="D125" s="212"/>
      <c r="E125" s="212"/>
      <c r="F125" s="212"/>
      <c r="G125" s="212"/>
      <c r="H125" s="212"/>
      <c r="I125" s="212"/>
      <c r="J125" s="212"/>
      <c r="K125" s="212"/>
      <c r="L125" s="48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pans="1:31" s="2" customFormat="1" ht="15.2" customHeight="1">
      <c r="A126" s="215"/>
      <c r="B126" s="32"/>
      <c r="C126" s="213" t="s">
        <v>34</v>
      </c>
      <c r="D126" s="212"/>
      <c r="E126" s="212"/>
      <c r="F126" s="207" t="str">
        <f>E15</f>
        <v>Východočeské muzeum v Pardubicích</v>
      </c>
      <c r="G126" s="212"/>
      <c r="H126" s="212"/>
      <c r="I126" s="213" t="s">
        <v>42</v>
      </c>
      <c r="J126" s="208" t="str">
        <f>E21</f>
        <v xml:space="preserve"> </v>
      </c>
      <c r="K126" s="212"/>
      <c r="L126" s="48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</row>
    <row r="127" spans="1:31" s="2" customFormat="1" ht="15.2" customHeight="1">
      <c r="A127" s="215"/>
      <c r="B127" s="32"/>
      <c r="C127" s="213" t="s">
        <v>40</v>
      </c>
      <c r="D127" s="212"/>
      <c r="E127" s="212"/>
      <c r="F127" s="207" t="str">
        <f>IF(E18="","",E18)</f>
        <v>Vyplň údaj</v>
      </c>
      <c r="G127" s="212"/>
      <c r="H127" s="212"/>
      <c r="I127" s="213" t="s">
        <v>45</v>
      </c>
      <c r="J127" s="208" t="str">
        <f>E24</f>
        <v xml:space="preserve"> </v>
      </c>
      <c r="K127" s="212"/>
      <c r="L127" s="48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</row>
    <row r="128" spans="1:31" s="2" customFormat="1" ht="10.35" customHeight="1">
      <c r="A128" s="215"/>
      <c r="B128" s="32"/>
      <c r="C128" s="212"/>
      <c r="D128" s="212"/>
      <c r="E128" s="212"/>
      <c r="F128" s="212"/>
      <c r="G128" s="212"/>
      <c r="H128" s="212"/>
      <c r="I128" s="212"/>
      <c r="J128" s="212"/>
      <c r="K128" s="212"/>
      <c r="L128" s="48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</row>
    <row r="129" spans="1:31" s="11" customFormat="1" ht="29.25" customHeight="1">
      <c r="A129" s="148"/>
      <c r="B129" s="149"/>
      <c r="C129" s="150" t="s">
        <v>120</v>
      </c>
      <c r="D129" s="151" t="s">
        <v>72</v>
      </c>
      <c r="E129" s="151" t="s">
        <v>68</v>
      </c>
      <c r="F129" s="151" t="s">
        <v>69</v>
      </c>
      <c r="G129" s="151" t="s">
        <v>121</v>
      </c>
      <c r="H129" s="151" t="s">
        <v>122</v>
      </c>
      <c r="I129" s="151" t="s">
        <v>123</v>
      </c>
      <c r="J129" s="152" t="s">
        <v>102</v>
      </c>
      <c r="K129" s="153" t="s">
        <v>124</v>
      </c>
      <c r="L129" s="154"/>
      <c r="M129" s="71" t="s">
        <v>1</v>
      </c>
      <c r="N129" s="72" t="s">
        <v>51</v>
      </c>
      <c r="O129" s="72" t="s">
        <v>125</v>
      </c>
      <c r="P129" s="72" t="s">
        <v>126</v>
      </c>
      <c r="Q129" s="72" t="s">
        <v>127</v>
      </c>
      <c r="R129" s="72" t="s">
        <v>128</v>
      </c>
      <c r="S129" s="72" t="s">
        <v>129</v>
      </c>
      <c r="T129" s="73" t="s">
        <v>130</v>
      </c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</row>
    <row r="130" spans="1:63" s="2" customFormat="1" ht="22.9" customHeight="1">
      <c r="A130" s="215"/>
      <c r="B130" s="32"/>
      <c r="C130" s="78" t="s">
        <v>131</v>
      </c>
      <c r="D130" s="212"/>
      <c r="E130" s="212"/>
      <c r="F130" s="212"/>
      <c r="G130" s="212"/>
      <c r="H130" s="212"/>
      <c r="I130" s="212"/>
      <c r="J130" s="155">
        <f>BK130</f>
        <v>0</v>
      </c>
      <c r="K130" s="212"/>
      <c r="L130" s="36"/>
      <c r="M130" s="74"/>
      <c r="N130" s="156"/>
      <c r="O130" s="75"/>
      <c r="P130" s="157">
        <f>P131</f>
        <v>0</v>
      </c>
      <c r="Q130" s="75"/>
      <c r="R130" s="157">
        <f>R131</f>
        <v>38.76400254</v>
      </c>
      <c r="S130" s="75"/>
      <c r="T130" s="158">
        <f>T131</f>
        <v>36.406062</v>
      </c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T130" s="14" t="s">
        <v>86</v>
      </c>
      <c r="AU130" s="14" t="s">
        <v>104</v>
      </c>
      <c r="BK130" s="159">
        <f>BK131</f>
        <v>0</v>
      </c>
    </row>
    <row r="131" spans="2:63" s="12" customFormat="1" ht="25.9" customHeight="1">
      <c r="B131" s="160"/>
      <c r="C131" s="161"/>
      <c r="D131" s="162" t="s">
        <v>86</v>
      </c>
      <c r="E131" s="163" t="s">
        <v>132</v>
      </c>
      <c r="F131" s="163" t="s">
        <v>133</v>
      </c>
      <c r="G131" s="161"/>
      <c r="H131" s="161"/>
      <c r="I131" s="164"/>
      <c r="J131" s="165">
        <f>BK131</f>
        <v>0</v>
      </c>
      <c r="K131" s="161"/>
      <c r="L131" s="166"/>
      <c r="M131" s="167"/>
      <c r="N131" s="168"/>
      <c r="O131" s="168"/>
      <c r="P131" s="169">
        <f>P132+P168+P171</f>
        <v>0</v>
      </c>
      <c r="Q131" s="168"/>
      <c r="R131" s="169">
        <f>R132+R168+R171</f>
        <v>38.76400254</v>
      </c>
      <c r="S131" s="168"/>
      <c r="T131" s="170">
        <f>T132+T168+T171</f>
        <v>36.406062</v>
      </c>
      <c r="AR131" s="171" t="s">
        <v>23</v>
      </c>
      <c r="AT131" s="172" t="s">
        <v>86</v>
      </c>
      <c r="AU131" s="172" t="s">
        <v>87</v>
      </c>
      <c r="AY131" s="171" t="s">
        <v>134</v>
      </c>
      <c r="BK131" s="173">
        <f>BK132+BK168+BK171</f>
        <v>0</v>
      </c>
    </row>
    <row r="132" spans="2:63" s="12" customFormat="1" ht="22.9" customHeight="1">
      <c r="B132" s="160"/>
      <c r="C132" s="161"/>
      <c r="D132" s="162" t="s">
        <v>86</v>
      </c>
      <c r="E132" s="174" t="s">
        <v>135</v>
      </c>
      <c r="F132" s="174" t="s">
        <v>136</v>
      </c>
      <c r="G132" s="161"/>
      <c r="H132" s="161"/>
      <c r="I132" s="164"/>
      <c r="J132" s="175">
        <f>BK132</f>
        <v>0</v>
      </c>
      <c r="K132" s="161"/>
      <c r="L132" s="166"/>
      <c r="M132" s="167"/>
      <c r="N132" s="168"/>
      <c r="O132" s="168"/>
      <c r="P132" s="169">
        <f>P133+P139+P147+P159+P165</f>
        <v>0</v>
      </c>
      <c r="Q132" s="168"/>
      <c r="R132" s="169">
        <f>R133+R139+R147+R159+R165</f>
        <v>38.36878239</v>
      </c>
      <c r="S132" s="168"/>
      <c r="T132" s="170">
        <f>T133+T139+T147+T159+T165</f>
        <v>36.406062</v>
      </c>
      <c r="AR132" s="171" t="s">
        <v>23</v>
      </c>
      <c r="AT132" s="172" t="s">
        <v>86</v>
      </c>
      <c r="AU132" s="172" t="s">
        <v>23</v>
      </c>
      <c r="AY132" s="171" t="s">
        <v>134</v>
      </c>
      <c r="BK132" s="173">
        <f>BK133+BK139+BK147+BK159+BK165</f>
        <v>0</v>
      </c>
    </row>
    <row r="133" spans="2:63" s="12" customFormat="1" ht="20.85" customHeight="1">
      <c r="B133" s="160"/>
      <c r="C133" s="161"/>
      <c r="D133" s="162" t="s">
        <v>86</v>
      </c>
      <c r="E133" s="174" t="s">
        <v>23</v>
      </c>
      <c r="F133" s="174" t="s">
        <v>137</v>
      </c>
      <c r="G133" s="161"/>
      <c r="H133" s="161"/>
      <c r="I133" s="164"/>
      <c r="J133" s="175">
        <f>BK133</f>
        <v>0</v>
      </c>
      <c r="K133" s="161"/>
      <c r="L133" s="166"/>
      <c r="M133" s="167"/>
      <c r="N133" s="168"/>
      <c r="O133" s="168"/>
      <c r="P133" s="169">
        <f>SUM(P134:P138)</f>
        <v>0</v>
      </c>
      <c r="Q133" s="168"/>
      <c r="R133" s="169">
        <f>SUM(R134:R138)</f>
        <v>0.780489</v>
      </c>
      <c r="S133" s="168"/>
      <c r="T133" s="170">
        <f>SUM(T134:T138)</f>
        <v>0</v>
      </c>
      <c r="AR133" s="171" t="s">
        <v>23</v>
      </c>
      <c r="AT133" s="172" t="s">
        <v>86</v>
      </c>
      <c r="AU133" s="172" t="s">
        <v>96</v>
      </c>
      <c r="AY133" s="171" t="s">
        <v>134</v>
      </c>
      <c r="BK133" s="173">
        <f>SUM(BK134:BK138)</f>
        <v>0</v>
      </c>
    </row>
    <row r="134" spans="1:65" s="2" customFormat="1" ht="21.75" customHeight="1">
      <c r="A134" s="215"/>
      <c r="B134" s="32"/>
      <c r="C134" s="176" t="s">
        <v>23</v>
      </c>
      <c r="D134" s="176" t="s">
        <v>138</v>
      </c>
      <c r="E134" s="177" t="s">
        <v>139</v>
      </c>
      <c r="F134" s="178" t="s">
        <v>140</v>
      </c>
      <c r="G134" s="179" t="s">
        <v>141</v>
      </c>
      <c r="H134" s="180">
        <v>123.3</v>
      </c>
      <c r="I134" s="181"/>
      <c r="J134" s="182">
        <f>ROUND(I134*H134,2)</f>
        <v>0</v>
      </c>
      <c r="K134" s="183"/>
      <c r="L134" s="36"/>
      <c r="M134" s="184" t="s">
        <v>1</v>
      </c>
      <c r="N134" s="185" t="s">
        <v>52</v>
      </c>
      <c r="O134" s="67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R134" s="188" t="s">
        <v>142</v>
      </c>
      <c r="AT134" s="188" t="s">
        <v>138</v>
      </c>
      <c r="AU134" s="188" t="s">
        <v>143</v>
      </c>
      <c r="AY134" s="14" t="s">
        <v>134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4" t="s">
        <v>23</v>
      </c>
      <c r="BK134" s="189">
        <f>ROUND(I134*H134,2)</f>
        <v>0</v>
      </c>
      <c r="BL134" s="14" t="s">
        <v>142</v>
      </c>
      <c r="BM134" s="188" t="s">
        <v>144</v>
      </c>
    </row>
    <row r="135" spans="1:65" s="2" customFormat="1" ht="21.75" customHeight="1">
      <c r="A135" s="215"/>
      <c r="B135" s="32"/>
      <c r="C135" s="190" t="s">
        <v>96</v>
      </c>
      <c r="D135" s="190" t="s">
        <v>145</v>
      </c>
      <c r="E135" s="191" t="s">
        <v>146</v>
      </c>
      <c r="F135" s="192" t="s">
        <v>147</v>
      </c>
      <c r="G135" s="193" t="s">
        <v>148</v>
      </c>
      <c r="H135" s="194">
        <v>3.699</v>
      </c>
      <c r="I135" s="195"/>
      <c r="J135" s="196">
        <f>ROUND(I135*H135,2)</f>
        <v>0</v>
      </c>
      <c r="K135" s="197"/>
      <c r="L135" s="198"/>
      <c r="M135" s="199" t="s">
        <v>1</v>
      </c>
      <c r="N135" s="200" t="s">
        <v>52</v>
      </c>
      <c r="O135" s="67"/>
      <c r="P135" s="186">
        <f>O135*H135</f>
        <v>0</v>
      </c>
      <c r="Q135" s="186">
        <v>0.001</v>
      </c>
      <c r="R135" s="186">
        <f>Q135*H135</f>
        <v>0.003699</v>
      </c>
      <c r="S135" s="186">
        <v>0</v>
      </c>
      <c r="T135" s="187">
        <f>S135*H135</f>
        <v>0</v>
      </c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R135" s="188" t="s">
        <v>149</v>
      </c>
      <c r="AT135" s="188" t="s">
        <v>145</v>
      </c>
      <c r="AU135" s="188" t="s">
        <v>143</v>
      </c>
      <c r="AY135" s="14" t="s">
        <v>134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4" t="s">
        <v>23</v>
      </c>
      <c r="BK135" s="189">
        <f>ROUND(I135*H135,2)</f>
        <v>0</v>
      </c>
      <c r="BL135" s="14" t="s">
        <v>142</v>
      </c>
      <c r="BM135" s="188" t="s">
        <v>150</v>
      </c>
    </row>
    <row r="136" spans="1:65" s="2" customFormat="1" ht="33" customHeight="1">
      <c r="A136" s="215"/>
      <c r="B136" s="32"/>
      <c r="C136" s="176" t="s">
        <v>143</v>
      </c>
      <c r="D136" s="176" t="s">
        <v>138</v>
      </c>
      <c r="E136" s="177" t="s">
        <v>151</v>
      </c>
      <c r="F136" s="178" t="s">
        <v>152</v>
      </c>
      <c r="G136" s="179" t="s">
        <v>141</v>
      </c>
      <c r="H136" s="180">
        <v>123.3</v>
      </c>
      <c r="I136" s="181"/>
      <c r="J136" s="182">
        <f>ROUND(I136*H136,2)</f>
        <v>0</v>
      </c>
      <c r="K136" s="183"/>
      <c r="L136" s="36"/>
      <c r="M136" s="184" t="s">
        <v>1</v>
      </c>
      <c r="N136" s="185" t="s">
        <v>52</v>
      </c>
      <c r="O136" s="67"/>
      <c r="P136" s="186">
        <f>O136*H136</f>
        <v>0</v>
      </c>
      <c r="Q136" s="186">
        <v>0</v>
      </c>
      <c r="R136" s="186">
        <f>Q136*H136</f>
        <v>0</v>
      </c>
      <c r="S136" s="186">
        <v>0</v>
      </c>
      <c r="T136" s="187">
        <f>S136*H136</f>
        <v>0</v>
      </c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R136" s="188" t="s">
        <v>142</v>
      </c>
      <c r="AT136" s="188" t="s">
        <v>138</v>
      </c>
      <c r="AU136" s="188" t="s">
        <v>143</v>
      </c>
      <c r="AY136" s="14" t="s">
        <v>134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4" t="s">
        <v>23</v>
      </c>
      <c r="BK136" s="189">
        <f>ROUND(I136*H136,2)</f>
        <v>0</v>
      </c>
      <c r="BL136" s="14" t="s">
        <v>142</v>
      </c>
      <c r="BM136" s="188" t="s">
        <v>153</v>
      </c>
    </row>
    <row r="137" spans="1:65" s="2" customFormat="1" ht="16.5" customHeight="1">
      <c r="A137" s="215"/>
      <c r="B137" s="32"/>
      <c r="C137" s="190" t="s">
        <v>142</v>
      </c>
      <c r="D137" s="190" t="s">
        <v>145</v>
      </c>
      <c r="E137" s="191" t="s">
        <v>154</v>
      </c>
      <c r="F137" s="192" t="s">
        <v>155</v>
      </c>
      <c r="G137" s="193" t="s">
        <v>156</v>
      </c>
      <c r="H137" s="194">
        <v>3.699</v>
      </c>
      <c r="I137" s="195"/>
      <c r="J137" s="196">
        <f>ROUND(I137*H137,2)</f>
        <v>0</v>
      </c>
      <c r="K137" s="197"/>
      <c r="L137" s="198"/>
      <c r="M137" s="199" t="s">
        <v>1</v>
      </c>
      <c r="N137" s="200" t="s">
        <v>52</v>
      </c>
      <c r="O137" s="67"/>
      <c r="P137" s="186">
        <f>O137*H137</f>
        <v>0</v>
      </c>
      <c r="Q137" s="186">
        <v>0.21</v>
      </c>
      <c r="R137" s="186">
        <f>Q137*H137</f>
        <v>0.77679</v>
      </c>
      <c r="S137" s="186">
        <v>0</v>
      </c>
      <c r="T137" s="187">
        <f>S137*H137</f>
        <v>0</v>
      </c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R137" s="188" t="s">
        <v>149</v>
      </c>
      <c r="AT137" s="188" t="s">
        <v>145</v>
      </c>
      <c r="AU137" s="188" t="s">
        <v>143</v>
      </c>
      <c r="AY137" s="14" t="s">
        <v>134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4" t="s">
        <v>23</v>
      </c>
      <c r="BK137" s="189">
        <f>ROUND(I137*H137,2)</f>
        <v>0</v>
      </c>
      <c r="BL137" s="14" t="s">
        <v>142</v>
      </c>
      <c r="BM137" s="188" t="s">
        <v>157</v>
      </c>
    </row>
    <row r="138" spans="1:65" s="2" customFormat="1" ht="21.75" customHeight="1">
      <c r="A138" s="215"/>
      <c r="B138" s="32"/>
      <c r="C138" s="176" t="s">
        <v>158</v>
      </c>
      <c r="D138" s="176" t="s">
        <v>138</v>
      </c>
      <c r="E138" s="177" t="s">
        <v>159</v>
      </c>
      <c r="F138" s="178" t="s">
        <v>160</v>
      </c>
      <c r="G138" s="179" t="s">
        <v>141</v>
      </c>
      <c r="H138" s="180">
        <v>411</v>
      </c>
      <c r="I138" s="181"/>
      <c r="J138" s="182">
        <f>ROUND(I138*H138,2)</f>
        <v>0</v>
      </c>
      <c r="K138" s="183"/>
      <c r="L138" s="36"/>
      <c r="M138" s="184" t="s">
        <v>1</v>
      </c>
      <c r="N138" s="185" t="s">
        <v>52</v>
      </c>
      <c r="O138" s="67"/>
      <c r="P138" s="186">
        <f>O138*H138</f>
        <v>0</v>
      </c>
      <c r="Q138" s="186">
        <v>0</v>
      </c>
      <c r="R138" s="186">
        <f>Q138*H138</f>
        <v>0</v>
      </c>
      <c r="S138" s="186">
        <v>0</v>
      </c>
      <c r="T138" s="187">
        <f>S138*H138</f>
        <v>0</v>
      </c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R138" s="188" t="s">
        <v>142</v>
      </c>
      <c r="AT138" s="188" t="s">
        <v>138</v>
      </c>
      <c r="AU138" s="188" t="s">
        <v>143</v>
      </c>
      <c r="AY138" s="14" t="s">
        <v>134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14" t="s">
        <v>23</v>
      </c>
      <c r="BK138" s="189">
        <f>ROUND(I138*H138,2)</f>
        <v>0</v>
      </c>
      <c r="BL138" s="14" t="s">
        <v>142</v>
      </c>
      <c r="BM138" s="188" t="s">
        <v>161</v>
      </c>
    </row>
    <row r="139" spans="2:63" s="12" customFormat="1" ht="20.85" customHeight="1">
      <c r="B139" s="160"/>
      <c r="C139" s="161"/>
      <c r="D139" s="162" t="s">
        <v>86</v>
      </c>
      <c r="E139" s="174" t="s">
        <v>162</v>
      </c>
      <c r="F139" s="174" t="s">
        <v>163</v>
      </c>
      <c r="G139" s="161"/>
      <c r="H139" s="161"/>
      <c r="I139" s="164"/>
      <c r="J139" s="175">
        <f>BK139</f>
        <v>0</v>
      </c>
      <c r="K139" s="161"/>
      <c r="L139" s="166"/>
      <c r="M139" s="167"/>
      <c r="N139" s="168"/>
      <c r="O139" s="168"/>
      <c r="P139" s="169">
        <f>SUM(P140:P146)</f>
        <v>0</v>
      </c>
      <c r="Q139" s="168"/>
      <c r="R139" s="169">
        <f>SUM(R140:R146)</f>
        <v>37.47239139</v>
      </c>
      <c r="S139" s="168"/>
      <c r="T139" s="170">
        <f>SUM(T140:T146)</f>
        <v>0</v>
      </c>
      <c r="AR139" s="171" t="s">
        <v>23</v>
      </c>
      <c r="AT139" s="172" t="s">
        <v>86</v>
      </c>
      <c r="AU139" s="172" t="s">
        <v>96</v>
      </c>
      <c r="AY139" s="171" t="s">
        <v>134</v>
      </c>
      <c r="BK139" s="173">
        <f>SUM(BK140:BK146)</f>
        <v>0</v>
      </c>
    </row>
    <row r="140" spans="1:65" s="2" customFormat="1" ht="21.75" customHeight="1">
      <c r="A140" s="215"/>
      <c r="B140" s="32"/>
      <c r="C140" s="176" t="s">
        <v>162</v>
      </c>
      <c r="D140" s="176" t="s">
        <v>138</v>
      </c>
      <c r="E140" s="177" t="s">
        <v>164</v>
      </c>
      <c r="F140" s="178" t="s">
        <v>165</v>
      </c>
      <c r="G140" s="179" t="s">
        <v>141</v>
      </c>
      <c r="H140" s="180">
        <v>46.443</v>
      </c>
      <c r="I140" s="181"/>
      <c r="J140" s="182">
        <f aca="true" t="shared" si="0" ref="J140:J146">ROUND(I140*H140,2)</f>
        <v>0</v>
      </c>
      <c r="K140" s="183"/>
      <c r="L140" s="36"/>
      <c r="M140" s="184" t="s">
        <v>1</v>
      </c>
      <c r="N140" s="185" t="s">
        <v>52</v>
      </c>
      <c r="O140" s="67"/>
      <c r="P140" s="186">
        <f aca="true" t="shared" si="1" ref="P140:P146">O140*H140</f>
        <v>0</v>
      </c>
      <c r="Q140" s="186">
        <v>0.00273</v>
      </c>
      <c r="R140" s="186">
        <f aca="true" t="shared" si="2" ref="R140:R146">Q140*H140</f>
        <v>0.12678938999999997</v>
      </c>
      <c r="S140" s="186">
        <v>0</v>
      </c>
      <c r="T140" s="187">
        <f aca="true" t="shared" si="3" ref="T140:T146">S140*H140</f>
        <v>0</v>
      </c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R140" s="188" t="s">
        <v>142</v>
      </c>
      <c r="AT140" s="188" t="s">
        <v>138</v>
      </c>
      <c r="AU140" s="188" t="s">
        <v>143</v>
      </c>
      <c r="AY140" s="14" t="s">
        <v>134</v>
      </c>
      <c r="BE140" s="189">
        <f aca="true" t="shared" si="4" ref="BE140:BE146">IF(N140="základní",J140,0)</f>
        <v>0</v>
      </c>
      <c r="BF140" s="189">
        <f aca="true" t="shared" si="5" ref="BF140:BF146">IF(N140="snížená",J140,0)</f>
        <v>0</v>
      </c>
      <c r="BG140" s="189">
        <f aca="true" t="shared" si="6" ref="BG140:BG146">IF(N140="zákl. přenesená",J140,0)</f>
        <v>0</v>
      </c>
      <c r="BH140" s="189">
        <f aca="true" t="shared" si="7" ref="BH140:BH146">IF(N140="sníž. přenesená",J140,0)</f>
        <v>0</v>
      </c>
      <c r="BI140" s="189">
        <f aca="true" t="shared" si="8" ref="BI140:BI146">IF(N140="nulová",J140,0)</f>
        <v>0</v>
      </c>
      <c r="BJ140" s="14" t="s">
        <v>23</v>
      </c>
      <c r="BK140" s="189">
        <f aca="true" t="shared" si="9" ref="BK140:BK146">ROUND(I140*H140,2)</f>
        <v>0</v>
      </c>
      <c r="BL140" s="14" t="s">
        <v>142</v>
      </c>
      <c r="BM140" s="188" t="s">
        <v>166</v>
      </c>
    </row>
    <row r="141" spans="1:65" s="2" customFormat="1" ht="21.75" customHeight="1">
      <c r="A141" s="215"/>
      <c r="B141" s="32"/>
      <c r="C141" s="190" t="s">
        <v>167</v>
      </c>
      <c r="D141" s="190" t="s">
        <v>145</v>
      </c>
      <c r="E141" s="191" t="s">
        <v>168</v>
      </c>
      <c r="F141" s="192" t="s">
        <v>169</v>
      </c>
      <c r="G141" s="193" t="s">
        <v>148</v>
      </c>
      <c r="H141" s="194">
        <v>34.832</v>
      </c>
      <c r="I141" s="195"/>
      <c r="J141" s="196">
        <f t="shared" si="0"/>
        <v>0</v>
      </c>
      <c r="K141" s="197"/>
      <c r="L141" s="198"/>
      <c r="M141" s="199" t="s">
        <v>1</v>
      </c>
      <c r="N141" s="200" t="s">
        <v>52</v>
      </c>
      <c r="O141" s="67"/>
      <c r="P141" s="186">
        <f t="shared" si="1"/>
        <v>0</v>
      </c>
      <c r="Q141" s="186">
        <v>0</v>
      </c>
      <c r="R141" s="186">
        <f t="shared" si="2"/>
        <v>0</v>
      </c>
      <c r="S141" s="186">
        <v>0</v>
      </c>
      <c r="T141" s="187">
        <f t="shared" si="3"/>
        <v>0</v>
      </c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R141" s="188" t="s">
        <v>149</v>
      </c>
      <c r="AT141" s="188" t="s">
        <v>145</v>
      </c>
      <c r="AU141" s="188" t="s">
        <v>143</v>
      </c>
      <c r="AY141" s="14" t="s">
        <v>134</v>
      </c>
      <c r="BE141" s="189">
        <f t="shared" si="4"/>
        <v>0</v>
      </c>
      <c r="BF141" s="189">
        <f t="shared" si="5"/>
        <v>0</v>
      </c>
      <c r="BG141" s="189">
        <f t="shared" si="6"/>
        <v>0</v>
      </c>
      <c r="BH141" s="189">
        <f t="shared" si="7"/>
        <v>0</v>
      </c>
      <c r="BI141" s="189">
        <f t="shared" si="8"/>
        <v>0</v>
      </c>
      <c r="BJ141" s="14" t="s">
        <v>23</v>
      </c>
      <c r="BK141" s="189">
        <f t="shared" si="9"/>
        <v>0</v>
      </c>
      <c r="BL141" s="14" t="s">
        <v>142</v>
      </c>
      <c r="BM141" s="188" t="s">
        <v>170</v>
      </c>
    </row>
    <row r="142" spans="1:65" s="2" customFormat="1" ht="21.75" customHeight="1">
      <c r="A142" s="215"/>
      <c r="B142" s="32"/>
      <c r="C142" s="190" t="s">
        <v>149</v>
      </c>
      <c r="D142" s="190" t="s">
        <v>145</v>
      </c>
      <c r="E142" s="191" t="s">
        <v>171</v>
      </c>
      <c r="F142" s="192" t="s">
        <v>172</v>
      </c>
      <c r="G142" s="193" t="s">
        <v>148</v>
      </c>
      <c r="H142" s="194">
        <v>92.886</v>
      </c>
      <c r="I142" s="195"/>
      <c r="J142" s="196">
        <f t="shared" si="0"/>
        <v>0</v>
      </c>
      <c r="K142" s="197"/>
      <c r="L142" s="198"/>
      <c r="M142" s="199" t="s">
        <v>1</v>
      </c>
      <c r="N142" s="200" t="s">
        <v>52</v>
      </c>
      <c r="O142" s="67"/>
      <c r="P142" s="186">
        <f t="shared" si="1"/>
        <v>0</v>
      </c>
      <c r="Q142" s="186">
        <v>0</v>
      </c>
      <c r="R142" s="186">
        <f t="shared" si="2"/>
        <v>0</v>
      </c>
      <c r="S142" s="186">
        <v>0</v>
      </c>
      <c r="T142" s="187">
        <f t="shared" si="3"/>
        <v>0</v>
      </c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R142" s="188" t="s">
        <v>149</v>
      </c>
      <c r="AT142" s="188" t="s">
        <v>145</v>
      </c>
      <c r="AU142" s="188" t="s">
        <v>143</v>
      </c>
      <c r="AY142" s="14" t="s">
        <v>134</v>
      </c>
      <c r="BE142" s="189">
        <f t="shared" si="4"/>
        <v>0</v>
      </c>
      <c r="BF142" s="189">
        <f t="shared" si="5"/>
        <v>0</v>
      </c>
      <c r="BG142" s="189">
        <f t="shared" si="6"/>
        <v>0</v>
      </c>
      <c r="BH142" s="189">
        <f t="shared" si="7"/>
        <v>0</v>
      </c>
      <c r="BI142" s="189">
        <f t="shared" si="8"/>
        <v>0</v>
      </c>
      <c r="BJ142" s="14" t="s">
        <v>23</v>
      </c>
      <c r="BK142" s="189">
        <f t="shared" si="9"/>
        <v>0</v>
      </c>
      <c r="BL142" s="14" t="s">
        <v>142</v>
      </c>
      <c r="BM142" s="188" t="s">
        <v>173</v>
      </c>
    </row>
    <row r="143" spans="1:65" s="2" customFormat="1" ht="21.75" customHeight="1">
      <c r="A143" s="215"/>
      <c r="B143" s="32"/>
      <c r="C143" s="190" t="s">
        <v>174</v>
      </c>
      <c r="D143" s="190" t="s">
        <v>145</v>
      </c>
      <c r="E143" s="191" t="s">
        <v>175</v>
      </c>
      <c r="F143" s="192" t="s">
        <v>176</v>
      </c>
      <c r="G143" s="193" t="s">
        <v>148</v>
      </c>
      <c r="H143" s="194">
        <v>92.886</v>
      </c>
      <c r="I143" s="195"/>
      <c r="J143" s="196">
        <f t="shared" si="0"/>
        <v>0</v>
      </c>
      <c r="K143" s="197"/>
      <c r="L143" s="198"/>
      <c r="M143" s="199" t="s">
        <v>1</v>
      </c>
      <c r="N143" s="200" t="s">
        <v>52</v>
      </c>
      <c r="O143" s="67"/>
      <c r="P143" s="186">
        <f t="shared" si="1"/>
        <v>0</v>
      </c>
      <c r="Q143" s="186">
        <v>0</v>
      </c>
      <c r="R143" s="186">
        <f t="shared" si="2"/>
        <v>0</v>
      </c>
      <c r="S143" s="186">
        <v>0</v>
      </c>
      <c r="T143" s="187">
        <f t="shared" si="3"/>
        <v>0</v>
      </c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R143" s="188" t="s">
        <v>149</v>
      </c>
      <c r="AT143" s="188" t="s">
        <v>145</v>
      </c>
      <c r="AU143" s="188" t="s">
        <v>143</v>
      </c>
      <c r="AY143" s="14" t="s">
        <v>134</v>
      </c>
      <c r="BE143" s="189">
        <f t="shared" si="4"/>
        <v>0</v>
      </c>
      <c r="BF143" s="189">
        <f t="shared" si="5"/>
        <v>0</v>
      </c>
      <c r="BG143" s="189">
        <f t="shared" si="6"/>
        <v>0</v>
      </c>
      <c r="BH143" s="189">
        <f t="shared" si="7"/>
        <v>0</v>
      </c>
      <c r="BI143" s="189">
        <f t="shared" si="8"/>
        <v>0</v>
      </c>
      <c r="BJ143" s="14" t="s">
        <v>23</v>
      </c>
      <c r="BK143" s="189">
        <f t="shared" si="9"/>
        <v>0</v>
      </c>
      <c r="BL143" s="14" t="s">
        <v>142</v>
      </c>
      <c r="BM143" s="188" t="s">
        <v>177</v>
      </c>
    </row>
    <row r="144" spans="1:65" s="2" customFormat="1" ht="111.75" customHeight="1">
      <c r="A144" s="215"/>
      <c r="B144" s="32"/>
      <c r="C144" s="176" t="s">
        <v>28</v>
      </c>
      <c r="D144" s="176" t="s">
        <v>138</v>
      </c>
      <c r="E144" s="177" t="s">
        <v>178</v>
      </c>
      <c r="F144" s="218" t="s">
        <v>317</v>
      </c>
      <c r="G144" s="179" t="s">
        <v>141</v>
      </c>
      <c r="H144" s="180">
        <v>561.588</v>
      </c>
      <c r="I144" s="181"/>
      <c r="J144" s="182">
        <f t="shared" si="0"/>
        <v>0</v>
      </c>
      <c r="K144" s="183"/>
      <c r="L144" s="36"/>
      <c r="M144" s="184" t="s">
        <v>1</v>
      </c>
      <c r="N144" s="185" t="s">
        <v>52</v>
      </c>
      <c r="O144" s="67"/>
      <c r="P144" s="186">
        <f t="shared" si="1"/>
        <v>0</v>
      </c>
      <c r="Q144" s="186">
        <v>0.0425</v>
      </c>
      <c r="R144" s="186">
        <f t="shared" si="2"/>
        <v>23.86749</v>
      </c>
      <c r="S144" s="186">
        <v>0</v>
      </c>
      <c r="T144" s="187">
        <f t="shared" si="3"/>
        <v>0</v>
      </c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R144" s="188" t="s">
        <v>142</v>
      </c>
      <c r="AT144" s="188" t="s">
        <v>138</v>
      </c>
      <c r="AU144" s="188" t="s">
        <v>143</v>
      </c>
      <c r="AY144" s="14" t="s">
        <v>134</v>
      </c>
      <c r="BE144" s="189">
        <f t="shared" si="4"/>
        <v>0</v>
      </c>
      <c r="BF144" s="189">
        <f t="shared" si="5"/>
        <v>0</v>
      </c>
      <c r="BG144" s="189">
        <f t="shared" si="6"/>
        <v>0</v>
      </c>
      <c r="BH144" s="189">
        <f t="shared" si="7"/>
        <v>0</v>
      </c>
      <c r="BI144" s="189">
        <f t="shared" si="8"/>
        <v>0</v>
      </c>
      <c r="BJ144" s="14" t="s">
        <v>23</v>
      </c>
      <c r="BK144" s="189">
        <f t="shared" si="9"/>
        <v>0</v>
      </c>
      <c r="BL144" s="14" t="s">
        <v>142</v>
      </c>
      <c r="BM144" s="188" t="s">
        <v>179</v>
      </c>
    </row>
    <row r="145" spans="1:65" s="2" customFormat="1" ht="45" customHeight="1">
      <c r="A145" s="215"/>
      <c r="B145" s="32"/>
      <c r="C145" s="176" t="s">
        <v>180</v>
      </c>
      <c r="D145" s="176" t="s">
        <v>138</v>
      </c>
      <c r="E145" s="177" t="s">
        <v>181</v>
      </c>
      <c r="F145" s="178" t="s">
        <v>318</v>
      </c>
      <c r="G145" s="179" t="s">
        <v>141</v>
      </c>
      <c r="H145" s="180">
        <v>561.588</v>
      </c>
      <c r="I145" s="181"/>
      <c r="J145" s="182">
        <f t="shared" si="0"/>
        <v>0</v>
      </c>
      <c r="K145" s="183"/>
      <c r="L145" s="36"/>
      <c r="M145" s="184" t="s">
        <v>1</v>
      </c>
      <c r="N145" s="185" t="s">
        <v>52</v>
      </c>
      <c r="O145" s="67"/>
      <c r="P145" s="186">
        <f t="shared" si="1"/>
        <v>0</v>
      </c>
      <c r="Q145" s="186">
        <v>0.016</v>
      </c>
      <c r="R145" s="186">
        <f t="shared" si="2"/>
        <v>8.985408</v>
      </c>
      <c r="S145" s="186">
        <v>0</v>
      </c>
      <c r="T145" s="187">
        <f t="shared" si="3"/>
        <v>0</v>
      </c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R145" s="188" t="s">
        <v>142</v>
      </c>
      <c r="AT145" s="188" t="s">
        <v>138</v>
      </c>
      <c r="AU145" s="188" t="s">
        <v>143</v>
      </c>
      <c r="AY145" s="14" t="s">
        <v>134</v>
      </c>
      <c r="BE145" s="189">
        <f t="shared" si="4"/>
        <v>0</v>
      </c>
      <c r="BF145" s="189">
        <f t="shared" si="5"/>
        <v>0</v>
      </c>
      <c r="BG145" s="189">
        <f t="shared" si="6"/>
        <v>0</v>
      </c>
      <c r="BH145" s="189">
        <f t="shared" si="7"/>
        <v>0</v>
      </c>
      <c r="BI145" s="189">
        <f t="shared" si="8"/>
        <v>0</v>
      </c>
      <c r="BJ145" s="14" t="s">
        <v>23</v>
      </c>
      <c r="BK145" s="189">
        <f t="shared" si="9"/>
        <v>0</v>
      </c>
      <c r="BL145" s="14" t="s">
        <v>142</v>
      </c>
      <c r="BM145" s="188" t="s">
        <v>182</v>
      </c>
    </row>
    <row r="146" spans="1:65" s="2" customFormat="1" ht="63.75" customHeight="1">
      <c r="A146" s="215"/>
      <c r="B146" s="32"/>
      <c r="C146" s="176" t="s">
        <v>183</v>
      </c>
      <c r="D146" s="176" t="s">
        <v>138</v>
      </c>
      <c r="E146" s="177" t="s">
        <v>184</v>
      </c>
      <c r="F146" s="178" t="s">
        <v>319</v>
      </c>
      <c r="G146" s="179" t="s">
        <v>141</v>
      </c>
      <c r="H146" s="180">
        <v>561.588</v>
      </c>
      <c r="I146" s="181"/>
      <c r="J146" s="182">
        <f t="shared" si="0"/>
        <v>0</v>
      </c>
      <c r="K146" s="183"/>
      <c r="L146" s="36"/>
      <c r="M146" s="184" t="s">
        <v>1</v>
      </c>
      <c r="N146" s="185" t="s">
        <v>52</v>
      </c>
      <c r="O146" s="67"/>
      <c r="P146" s="186">
        <f t="shared" si="1"/>
        <v>0</v>
      </c>
      <c r="Q146" s="186">
        <v>0.008</v>
      </c>
      <c r="R146" s="186">
        <f t="shared" si="2"/>
        <v>4.492704</v>
      </c>
      <c r="S146" s="186">
        <v>0</v>
      </c>
      <c r="T146" s="187">
        <f t="shared" si="3"/>
        <v>0</v>
      </c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R146" s="188" t="s">
        <v>142</v>
      </c>
      <c r="AT146" s="188" t="s">
        <v>138</v>
      </c>
      <c r="AU146" s="188" t="s">
        <v>143</v>
      </c>
      <c r="AY146" s="14" t="s">
        <v>134</v>
      </c>
      <c r="BE146" s="189">
        <f t="shared" si="4"/>
        <v>0</v>
      </c>
      <c r="BF146" s="189">
        <f t="shared" si="5"/>
        <v>0</v>
      </c>
      <c r="BG146" s="189">
        <f t="shared" si="6"/>
        <v>0</v>
      </c>
      <c r="BH146" s="189">
        <f t="shared" si="7"/>
        <v>0</v>
      </c>
      <c r="BI146" s="189">
        <f t="shared" si="8"/>
        <v>0</v>
      </c>
      <c r="BJ146" s="14" t="s">
        <v>23</v>
      </c>
      <c r="BK146" s="189">
        <f t="shared" si="9"/>
        <v>0</v>
      </c>
      <c r="BL146" s="14" t="s">
        <v>142</v>
      </c>
      <c r="BM146" s="188" t="s">
        <v>185</v>
      </c>
    </row>
    <row r="147" spans="2:63" s="12" customFormat="1" ht="20.85" customHeight="1">
      <c r="B147" s="160"/>
      <c r="C147" s="161"/>
      <c r="D147" s="162" t="s">
        <v>86</v>
      </c>
      <c r="E147" s="174" t="s">
        <v>174</v>
      </c>
      <c r="F147" s="174" t="s">
        <v>186</v>
      </c>
      <c r="G147" s="161"/>
      <c r="H147" s="161"/>
      <c r="I147" s="164"/>
      <c r="J147" s="175">
        <f>BK147</f>
        <v>0</v>
      </c>
      <c r="K147" s="161"/>
      <c r="L147" s="166"/>
      <c r="M147" s="167"/>
      <c r="N147" s="168"/>
      <c r="O147" s="168"/>
      <c r="P147" s="169">
        <f>SUM(P148:P158)</f>
        <v>0</v>
      </c>
      <c r="Q147" s="168"/>
      <c r="R147" s="169">
        <f>SUM(R148:R158)</f>
        <v>0.11590199999999999</v>
      </c>
      <c r="S147" s="168"/>
      <c r="T147" s="170">
        <f>SUM(T148:T158)</f>
        <v>36.406062</v>
      </c>
      <c r="AR147" s="171" t="s">
        <v>23</v>
      </c>
      <c r="AT147" s="172" t="s">
        <v>86</v>
      </c>
      <c r="AU147" s="172" t="s">
        <v>96</v>
      </c>
      <c r="AY147" s="171" t="s">
        <v>134</v>
      </c>
      <c r="BK147" s="173">
        <f>SUM(BK148:BK158)</f>
        <v>0</v>
      </c>
    </row>
    <row r="148" spans="1:65" s="2" customFormat="1" ht="21.75" customHeight="1">
      <c r="A148" s="215"/>
      <c r="B148" s="32"/>
      <c r="C148" s="176" t="s">
        <v>187</v>
      </c>
      <c r="D148" s="176" t="s">
        <v>138</v>
      </c>
      <c r="E148" s="177" t="s">
        <v>188</v>
      </c>
      <c r="F148" s="178" t="s">
        <v>189</v>
      </c>
      <c r="G148" s="179" t="s">
        <v>141</v>
      </c>
      <c r="H148" s="180">
        <v>246.6</v>
      </c>
      <c r="I148" s="181"/>
      <c r="J148" s="182">
        <f aca="true" t="shared" si="10" ref="J148:J158">ROUND(I148*H148,2)</f>
        <v>0</v>
      </c>
      <c r="K148" s="183"/>
      <c r="L148" s="36"/>
      <c r="M148" s="184" t="s">
        <v>1</v>
      </c>
      <c r="N148" s="185" t="s">
        <v>52</v>
      </c>
      <c r="O148" s="67"/>
      <c r="P148" s="186">
        <f aca="true" t="shared" si="11" ref="P148:P158">O148*H148</f>
        <v>0</v>
      </c>
      <c r="Q148" s="186">
        <v>0.00047</v>
      </c>
      <c r="R148" s="186">
        <f aca="true" t="shared" si="12" ref="R148:R158">Q148*H148</f>
        <v>0.11590199999999999</v>
      </c>
      <c r="S148" s="186">
        <v>0</v>
      </c>
      <c r="T148" s="187">
        <f aca="true" t="shared" si="13" ref="T148:T158">S148*H148</f>
        <v>0</v>
      </c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R148" s="188" t="s">
        <v>142</v>
      </c>
      <c r="AT148" s="188" t="s">
        <v>138</v>
      </c>
      <c r="AU148" s="188" t="s">
        <v>143</v>
      </c>
      <c r="AY148" s="14" t="s">
        <v>134</v>
      </c>
      <c r="BE148" s="189">
        <f aca="true" t="shared" si="14" ref="BE148:BE158">IF(N148="základní",J148,0)</f>
        <v>0</v>
      </c>
      <c r="BF148" s="189">
        <f aca="true" t="shared" si="15" ref="BF148:BF158">IF(N148="snížená",J148,0)</f>
        <v>0</v>
      </c>
      <c r="BG148" s="189">
        <f aca="true" t="shared" si="16" ref="BG148:BG158">IF(N148="zákl. přenesená",J148,0)</f>
        <v>0</v>
      </c>
      <c r="BH148" s="189">
        <f aca="true" t="shared" si="17" ref="BH148:BH158">IF(N148="sníž. přenesená",J148,0)</f>
        <v>0</v>
      </c>
      <c r="BI148" s="189">
        <f aca="true" t="shared" si="18" ref="BI148:BI158">IF(N148="nulová",J148,0)</f>
        <v>0</v>
      </c>
      <c r="BJ148" s="14" t="s">
        <v>23</v>
      </c>
      <c r="BK148" s="189">
        <f aca="true" t="shared" si="19" ref="BK148:BK158">ROUND(I148*H148,2)</f>
        <v>0</v>
      </c>
      <c r="BL148" s="14" t="s">
        <v>142</v>
      </c>
      <c r="BM148" s="188" t="s">
        <v>190</v>
      </c>
    </row>
    <row r="149" spans="1:65" s="2" customFormat="1" ht="33" customHeight="1">
      <c r="A149" s="215"/>
      <c r="B149" s="32"/>
      <c r="C149" s="176" t="s">
        <v>191</v>
      </c>
      <c r="D149" s="176" t="s">
        <v>138</v>
      </c>
      <c r="E149" s="177" t="s">
        <v>192</v>
      </c>
      <c r="F149" s="178" t="s">
        <v>193</v>
      </c>
      <c r="G149" s="179" t="s">
        <v>141</v>
      </c>
      <c r="H149" s="180">
        <v>492</v>
      </c>
      <c r="I149" s="181"/>
      <c r="J149" s="182">
        <f t="shared" si="10"/>
        <v>0</v>
      </c>
      <c r="K149" s="183"/>
      <c r="L149" s="36"/>
      <c r="M149" s="184" t="s">
        <v>1</v>
      </c>
      <c r="N149" s="185" t="s">
        <v>52</v>
      </c>
      <c r="O149" s="67"/>
      <c r="P149" s="186">
        <f t="shared" si="11"/>
        <v>0</v>
      </c>
      <c r="Q149" s="186">
        <v>0</v>
      </c>
      <c r="R149" s="186">
        <f t="shared" si="12"/>
        <v>0</v>
      </c>
      <c r="S149" s="186">
        <v>0</v>
      </c>
      <c r="T149" s="187">
        <f t="shared" si="13"/>
        <v>0</v>
      </c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R149" s="188" t="s">
        <v>142</v>
      </c>
      <c r="AT149" s="188" t="s">
        <v>138</v>
      </c>
      <c r="AU149" s="188" t="s">
        <v>143</v>
      </c>
      <c r="AY149" s="14" t="s">
        <v>134</v>
      </c>
      <c r="BE149" s="189">
        <f t="shared" si="14"/>
        <v>0</v>
      </c>
      <c r="BF149" s="189">
        <f t="shared" si="15"/>
        <v>0</v>
      </c>
      <c r="BG149" s="189">
        <f t="shared" si="16"/>
        <v>0</v>
      </c>
      <c r="BH149" s="189">
        <f t="shared" si="17"/>
        <v>0</v>
      </c>
      <c r="BI149" s="189">
        <f t="shared" si="18"/>
        <v>0</v>
      </c>
      <c r="BJ149" s="14" t="s">
        <v>23</v>
      </c>
      <c r="BK149" s="189">
        <f t="shared" si="19"/>
        <v>0</v>
      </c>
      <c r="BL149" s="14" t="s">
        <v>142</v>
      </c>
      <c r="BM149" s="188" t="s">
        <v>194</v>
      </c>
    </row>
    <row r="150" spans="1:65" s="2" customFormat="1" ht="33" customHeight="1">
      <c r="A150" s="215"/>
      <c r="B150" s="32"/>
      <c r="C150" s="176" t="s">
        <v>8</v>
      </c>
      <c r="D150" s="176" t="s">
        <v>138</v>
      </c>
      <c r="E150" s="177" t="s">
        <v>195</v>
      </c>
      <c r="F150" s="178" t="s">
        <v>196</v>
      </c>
      <c r="G150" s="179" t="s">
        <v>141</v>
      </c>
      <c r="H150" s="180">
        <v>24600</v>
      </c>
      <c r="I150" s="181"/>
      <c r="J150" s="182">
        <f t="shared" si="10"/>
        <v>0</v>
      </c>
      <c r="K150" s="183"/>
      <c r="L150" s="36"/>
      <c r="M150" s="184" t="s">
        <v>1</v>
      </c>
      <c r="N150" s="185" t="s">
        <v>52</v>
      </c>
      <c r="O150" s="67"/>
      <c r="P150" s="186">
        <f t="shared" si="11"/>
        <v>0</v>
      </c>
      <c r="Q150" s="186">
        <v>0</v>
      </c>
      <c r="R150" s="186">
        <f t="shared" si="12"/>
        <v>0</v>
      </c>
      <c r="S150" s="186">
        <v>0</v>
      </c>
      <c r="T150" s="187">
        <f t="shared" si="13"/>
        <v>0</v>
      </c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R150" s="188" t="s">
        <v>142</v>
      </c>
      <c r="AT150" s="188" t="s">
        <v>138</v>
      </c>
      <c r="AU150" s="188" t="s">
        <v>143</v>
      </c>
      <c r="AY150" s="14" t="s">
        <v>134</v>
      </c>
      <c r="BE150" s="189">
        <f t="shared" si="14"/>
        <v>0</v>
      </c>
      <c r="BF150" s="189">
        <f t="shared" si="15"/>
        <v>0</v>
      </c>
      <c r="BG150" s="189">
        <f t="shared" si="16"/>
        <v>0</v>
      </c>
      <c r="BH150" s="189">
        <f t="shared" si="17"/>
        <v>0</v>
      </c>
      <c r="BI150" s="189">
        <f t="shared" si="18"/>
        <v>0</v>
      </c>
      <c r="BJ150" s="14" t="s">
        <v>23</v>
      </c>
      <c r="BK150" s="189">
        <f t="shared" si="19"/>
        <v>0</v>
      </c>
      <c r="BL150" s="14" t="s">
        <v>142</v>
      </c>
      <c r="BM150" s="188" t="s">
        <v>197</v>
      </c>
    </row>
    <row r="151" spans="1:65" s="2" customFormat="1" ht="33" customHeight="1">
      <c r="A151" s="215"/>
      <c r="B151" s="32"/>
      <c r="C151" s="176" t="s">
        <v>198</v>
      </c>
      <c r="D151" s="176" t="s">
        <v>138</v>
      </c>
      <c r="E151" s="177" t="s">
        <v>199</v>
      </c>
      <c r="F151" s="178" t="s">
        <v>200</v>
      </c>
      <c r="G151" s="179" t="s">
        <v>141</v>
      </c>
      <c r="H151" s="180">
        <v>492</v>
      </c>
      <c r="I151" s="181"/>
      <c r="J151" s="182">
        <f t="shared" si="10"/>
        <v>0</v>
      </c>
      <c r="K151" s="183"/>
      <c r="L151" s="36"/>
      <c r="M151" s="184" t="s">
        <v>1</v>
      </c>
      <c r="N151" s="185" t="s">
        <v>52</v>
      </c>
      <c r="O151" s="67"/>
      <c r="P151" s="186">
        <f t="shared" si="11"/>
        <v>0</v>
      </c>
      <c r="Q151" s="186">
        <v>0</v>
      </c>
      <c r="R151" s="186">
        <f t="shared" si="12"/>
        <v>0</v>
      </c>
      <c r="S151" s="186">
        <v>0</v>
      </c>
      <c r="T151" s="187">
        <f t="shared" si="13"/>
        <v>0</v>
      </c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R151" s="188" t="s">
        <v>142</v>
      </c>
      <c r="AT151" s="188" t="s">
        <v>138</v>
      </c>
      <c r="AU151" s="188" t="s">
        <v>143</v>
      </c>
      <c r="AY151" s="14" t="s">
        <v>134</v>
      </c>
      <c r="BE151" s="189">
        <f t="shared" si="14"/>
        <v>0</v>
      </c>
      <c r="BF151" s="189">
        <f t="shared" si="15"/>
        <v>0</v>
      </c>
      <c r="BG151" s="189">
        <f t="shared" si="16"/>
        <v>0</v>
      </c>
      <c r="BH151" s="189">
        <f t="shared" si="17"/>
        <v>0</v>
      </c>
      <c r="BI151" s="189">
        <f t="shared" si="18"/>
        <v>0</v>
      </c>
      <c r="BJ151" s="14" t="s">
        <v>23</v>
      </c>
      <c r="BK151" s="189">
        <f t="shared" si="19"/>
        <v>0</v>
      </c>
      <c r="BL151" s="14" t="s">
        <v>142</v>
      </c>
      <c r="BM151" s="188" t="s">
        <v>201</v>
      </c>
    </row>
    <row r="152" spans="1:65" s="2" customFormat="1" ht="21.75" customHeight="1">
      <c r="A152" s="215"/>
      <c r="B152" s="32"/>
      <c r="C152" s="176" t="s">
        <v>202</v>
      </c>
      <c r="D152" s="176" t="s">
        <v>138</v>
      </c>
      <c r="E152" s="177" t="s">
        <v>203</v>
      </c>
      <c r="F152" s="178" t="s">
        <v>204</v>
      </c>
      <c r="G152" s="179" t="s">
        <v>141</v>
      </c>
      <c r="H152" s="180">
        <v>9180</v>
      </c>
      <c r="I152" s="181"/>
      <c r="J152" s="182">
        <f t="shared" si="10"/>
        <v>0</v>
      </c>
      <c r="K152" s="183"/>
      <c r="L152" s="36"/>
      <c r="M152" s="184" t="s">
        <v>1</v>
      </c>
      <c r="N152" s="185" t="s">
        <v>52</v>
      </c>
      <c r="O152" s="67"/>
      <c r="P152" s="186">
        <f t="shared" si="11"/>
        <v>0</v>
      </c>
      <c r="Q152" s="186">
        <v>0</v>
      </c>
      <c r="R152" s="186">
        <f t="shared" si="12"/>
        <v>0</v>
      </c>
      <c r="S152" s="186">
        <v>0</v>
      </c>
      <c r="T152" s="187">
        <f t="shared" si="13"/>
        <v>0</v>
      </c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R152" s="188" t="s">
        <v>142</v>
      </c>
      <c r="AT152" s="188" t="s">
        <v>138</v>
      </c>
      <c r="AU152" s="188" t="s">
        <v>143</v>
      </c>
      <c r="AY152" s="14" t="s">
        <v>134</v>
      </c>
      <c r="BE152" s="189">
        <f t="shared" si="14"/>
        <v>0</v>
      </c>
      <c r="BF152" s="189">
        <f t="shared" si="15"/>
        <v>0</v>
      </c>
      <c r="BG152" s="189">
        <f t="shared" si="16"/>
        <v>0</v>
      </c>
      <c r="BH152" s="189">
        <f t="shared" si="17"/>
        <v>0</v>
      </c>
      <c r="BI152" s="189">
        <f t="shared" si="18"/>
        <v>0</v>
      </c>
      <c r="BJ152" s="14" t="s">
        <v>23</v>
      </c>
      <c r="BK152" s="189">
        <f t="shared" si="19"/>
        <v>0</v>
      </c>
      <c r="BL152" s="14" t="s">
        <v>142</v>
      </c>
      <c r="BM152" s="188" t="s">
        <v>205</v>
      </c>
    </row>
    <row r="153" spans="1:65" s="2" customFormat="1" ht="28.5" customHeight="1">
      <c r="A153" s="215"/>
      <c r="B153" s="32"/>
      <c r="C153" s="176" t="s">
        <v>206</v>
      </c>
      <c r="D153" s="176" t="s">
        <v>138</v>
      </c>
      <c r="E153" s="177" t="s">
        <v>207</v>
      </c>
      <c r="F153" s="178" t="s">
        <v>320</v>
      </c>
      <c r="G153" s="179" t="s">
        <v>141</v>
      </c>
      <c r="H153" s="180">
        <v>561.588</v>
      </c>
      <c r="I153" s="181"/>
      <c r="J153" s="182">
        <f t="shared" si="10"/>
        <v>0</v>
      </c>
      <c r="K153" s="183"/>
      <c r="L153" s="36"/>
      <c r="M153" s="184" t="s">
        <v>1</v>
      </c>
      <c r="N153" s="185" t="s">
        <v>52</v>
      </c>
      <c r="O153" s="67"/>
      <c r="P153" s="186">
        <f t="shared" si="11"/>
        <v>0</v>
      </c>
      <c r="Q153" s="186">
        <v>0</v>
      </c>
      <c r="R153" s="186">
        <f t="shared" si="12"/>
        <v>0</v>
      </c>
      <c r="S153" s="186">
        <v>0.014</v>
      </c>
      <c r="T153" s="187">
        <f t="shared" si="13"/>
        <v>7.862232</v>
      </c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R153" s="188" t="s">
        <v>142</v>
      </c>
      <c r="AT153" s="188" t="s">
        <v>138</v>
      </c>
      <c r="AU153" s="188" t="s">
        <v>143</v>
      </c>
      <c r="AY153" s="14" t="s">
        <v>134</v>
      </c>
      <c r="BE153" s="189">
        <f t="shared" si="14"/>
        <v>0</v>
      </c>
      <c r="BF153" s="189">
        <f t="shared" si="15"/>
        <v>0</v>
      </c>
      <c r="BG153" s="189">
        <f t="shared" si="16"/>
        <v>0</v>
      </c>
      <c r="BH153" s="189">
        <f t="shared" si="17"/>
        <v>0</v>
      </c>
      <c r="BI153" s="189">
        <f t="shared" si="18"/>
        <v>0</v>
      </c>
      <c r="BJ153" s="14" t="s">
        <v>23</v>
      </c>
      <c r="BK153" s="189">
        <f t="shared" si="19"/>
        <v>0</v>
      </c>
      <c r="BL153" s="14" t="s">
        <v>142</v>
      </c>
      <c r="BM153" s="188" t="s">
        <v>208</v>
      </c>
    </row>
    <row r="154" spans="1:65" s="2" customFormat="1" ht="21.75" customHeight="1">
      <c r="A154" s="215"/>
      <c r="B154" s="32"/>
      <c r="C154" s="176" t="s">
        <v>209</v>
      </c>
      <c r="D154" s="176" t="s">
        <v>138</v>
      </c>
      <c r="E154" s="177" t="s">
        <v>210</v>
      </c>
      <c r="F154" s="178" t="s">
        <v>211</v>
      </c>
      <c r="G154" s="179" t="s">
        <v>141</v>
      </c>
      <c r="H154" s="180">
        <v>46.443</v>
      </c>
      <c r="I154" s="181"/>
      <c r="J154" s="182">
        <f t="shared" si="10"/>
        <v>0</v>
      </c>
      <c r="K154" s="183"/>
      <c r="L154" s="36"/>
      <c r="M154" s="184" t="s">
        <v>1</v>
      </c>
      <c r="N154" s="185" t="s">
        <v>52</v>
      </c>
      <c r="O154" s="67"/>
      <c r="P154" s="186">
        <f t="shared" si="11"/>
        <v>0</v>
      </c>
      <c r="Q154" s="186">
        <v>0</v>
      </c>
      <c r="R154" s="186">
        <f t="shared" si="12"/>
        <v>0</v>
      </c>
      <c r="S154" s="186">
        <v>0.01</v>
      </c>
      <c r="T154" s="187">
        <f t="shared" si="13"/>
        <v>0.46443</v>
      </c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R154" s="188" t="s">
        <v>142</v>
      </c>
      <c r="AT154" s="188" t="s">
        <v>138</v>
      </c>
      <c r="AU154" s="188" t="s">
        <v>143</v>
      </c>
      <c r="AY154" s="14" t="s">
        <v>134</v>
      </c>
      <c r="BE154" s="189">
        <f t="shared" si="14"/>
        <v>0</v>
      </c>
      <c r="BF154" s="189">
        <f t="shared" si="15"/>
        <v>0</v>
      </c>
      <c r="BG154" s="189">
        <f t="shared" si="16"/>
        <v>0</v>
      </c>
      <c r="BH154" s="189">
        <f t="shared" si="17"/>
        <v>0</v>
      </c>
      <c r="BI154" s="189">
        <f t="shared" si="18"/>
        <v>0</v>
      </c>
      <c r="BJ154" s="14" t="s">
        <v>23</v>
      </c>
      <c r="BK154" s="189">
        <f t="shared" si="19"/>
        <v>0</v>
      </c>
      <c r="BL154" s="14" t="s">
        <v>142</v>
      </c>
      <c r="BM154" s="188" t="s">
        <v>212</v>
      </c>
    </row>
    <row r="155" spans="1:65" s="2" customFormat="1" ht="21.75" customHeight="1">
      <c r="A155" s="215"/>
      <c r="B155" s="32"/>
      <c r="C155" s="176" t="s">
        <v>213</v>
      </c>
      <c r="D155" s="176" t="s">
        <v>138</v>
      </c>
      <c r="E155" s="177" t="s">
        <v>214</v>
      </c>
      <c r="F155" s="178" t="s">
        <v>321</v>
      </c>
      <c r="G155" s="179" t="s">
        <v>141</v>
      </c>
      <c r="H155" s="180">
        <v>561.588</v>
      </c>
      <c r="I155" s="181"/>
      <c r="J155" s="182">
        <f t="shared" si="10"/>
        <v>0</v>
      </c>
      <c r="K155" s="183"/>
      <c r="L155" s="36"/>
      <c r="M155" s="184" t="s">
        <v>1</v>
      </c>
      <c r="N155" s="185" t="s">
        <v>52</v>
      </c>
      <c r="O155" s="67"/>
      <c r="P155" s="186">
        <f t="shared" si="11"/>
        <v>0</v>
      </c>
      <c r="Q155" s="186">
        <v>0</v>
      </c>
      <c r="R155" s="186">
        <f t="shared" si="12"/>
        <v>0</v>
      </c>
      <c r="S155" s="186">
        <v>0.05</v>
      </c>
      <c r="T155" s="187">
        <f t="shared" si="13"/>
        <v>28.0794</v>
      </c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R155" s="188" t="s">
        <v>142</v>
      </c>
      <c r="AT155" s="188" t="s">
        <v>138</v>
      </c>
      <c r="AU155" s="188" t="s">
        <v>143</v>
      </c>
      <c r="AY155" s="14" t="s">
        <v>134</v>
      </c>
      <c r="BE155" s="189">
        <f t="shared" si="14"/>
        <v>0</v>
      </c>
      <c r="BF155" s="189">
        <f t="shared" si="15"/>
        <v>0</v>
      </c>
      <c r="BG155" s="189">
        <f t="shared" si="16"/>
        <v>0</v>
      </c>
      <c r="BH155" s="189">
        <f t="shared" si="17"/>
        <v>0</v>
      </c>
      <c r="BI155" s="189">
        <f t="shared" si="18"/>
        <v>0</v>
      </c>
      <c r="BJ155" s="14" t="s">
        <v>23</v>
      </c>
      <c r="BK155" s="189">
        <f t="shared" si="19"/>
        <v>0</v>
      </c>
      <c r="BL155" s="14" t="s">
        <v>142</v>
      </c>
      <c r="BM155" s="188" t="s">
        <v>215</v>
      </c>
    </row>
    <row r="156" spans="1:65" s="2" customFormat="1" ht="21.75" customHeight="1">
      <c r="A156" s="215"/>
      <c r="B156" s="32"/>
      <c r="C156" s="176" t="s">
        <v>7</v>
      </c>
      <c r="D156" s="176" t="s">
        <v>138</v>
      </c>
      <c r="E156" s="177" t="s">
        <v>216</v>
      </c>
      <c r="F156" s="178" t="s">
        <v>217</v>
      </c>
      <c r="G156" s="179" t="s">
        <v>141</v>
      </c>
      <c r="H156" s="180">
        <v>608.031</v>
      </c>
      <c r="I156" s="181"/>
      <c r="J156" s="182">
        <f t="shared" si="10"/>
        <v>0</v>
      </c>
      <c r="K156" s="183"/>
      <c r="L156" s="36"/>
      <c r="M156" s="184" t="s">
        <v>1</v>
      </c>
      <c r="N156" s="185" t="s">
        <v>52</v>
      </c>
      <c r="O156" s="67"/>
      <c r="P156" s="186">
        <f t="shared" si="11"/>
        <v>0</v>
      </c>
      <c r="Q156" s="186">
        <v>0</v>
      </c>
      <c r="R156" s="186">
        <f t="shared" si="12"/>
        <v>0</v>
      </c>
      <c r="S156" s="186">
        <v>0</v>
      </c>
      <c r="T156" s="187">
        <f t="shared" si="13"/>
        <v>0</v>
      </c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R156" s="188" t="s">
        <v>142</v>
      </c>
      <c r="AT156" s="188" t="s">
        <v>138</v>
      </c>
      <c r="AU156" s="188" t="s">
        <v>143</v>
      </c>
      <c r="AY156" s="14" t="s">
        <v>134</v>
      </c>
      <c r="BE156" s="189">
        <f t="shared" si="14"/>
        <v>0</v>
      </c>
      <c r="BF156" s="189">
        <f t="shared" si="15"/>
        <v>0</v>
      </c>
      <c r="BG156" s="189">
        <f t="shared" si="16"/>
        <v>0</v>
      </c>
      <c r="BH156" s="189">
        <f t="shared" si="17"/>
        <v>0</v>
      </c>
      <c r="BI156" s="189">
        <f t="shared" si="18"/>
        <v>0</v>
      </c>
      <c r="BJ156" s="14" t="s">
        <v>23</v>
      </c>
      <c r="BK156" s="189">
        <f t="shared" si="19"/>
        <v>0</v>
      </c>
      <c r="BL156" s="14" t="s">
        <v>142</v>
      </c>
      <c r="BM156" s="188" t="s">
        <v>218</v>
      </c>
    </row>
    <row r="157" spans="1:65" s="2" customFormat="1" ht="33.75" customHeight="1">
      <c r="A157" s="215"/>
      <c r="B157" s="32"/>
      <c r="C157" s="176" t="s">
        <v>219</v>
      </c>
      <c r="D157" s="176" t="s">
        <v>138</v>
      </c>
      <c r="E157" s="177" t="s">
        <v>220</v>
      </c>
      <c r="F157" s="178" t="s">
        <v>322</v>
      </c>
      <c r="G157" s="179" t="s">
        <v>141</v>
      </c>
      <c r="H157" s="180">
        <v>561.588</v>
      </c>
      <c r="I157" s="181"/>
      <c r="J157" s="182">
        <f t="shared" si="10"/>
        <v>0</v>
      </c>
      <c r="K157" s="183"/>
      <c r="L157" s="36"/>
      <c r="M157" s="184" t="s">
        <v>1</v>
      </c>
      <c r="N157" s="185" t="s">
        <v>52</v>
      </c>
      <c r="O157" s="67"/>
      <c r="P157" s="186">
        <f t="shared" si="11"/>
        <v>0</v>
      </c>
      <c r="Q157" s="186">
        <v>0</v>
      </c>
      <c r="R157" s="186">
        <f t="shared" si="12"/>
        <v>0</v>
      </c>
      <c r="S157" s="186">
        <v>0</v>
      </c>
      <c r="T157" s="187">
        <f t="shared" si="13"/>
        <v>0</v>
      </c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R157" s="188" t="s">
        <v>142</v>
      </c>
      <c r="AT157" s="188" t="s">
        <v>138</v>
      </c>
      <c r="AU157" s="188" t="s">
        <v>143</v>
      </c>
      <c r="AY157" s="14" t="s">
        <v>134</v>
      </c>
      <c r="BE157" s="189">
        <f t="shared" si="14"/>
        <v>0</v>
      </c>
      <c r="BF157" s="189">
        <f t="shared" si="15"/>
        <v>0</v>
      </c>
      <c r="BG157" s="189">
        <f t="shared" si="16"/>
        <v>0</v>
      </c>
      <c r="BH157" s="189">
        <f t="shared" si="17"/>
        <v>0</v>
      </c>
      <c r="BI157" s="189">
        <f t="shared" si="18"/>
        <v>0</v>
      </c>
      <c r="BJ157" s="14" t="s">
        <v>23</v>
      </c>
      <c r="BK157" s="189">
        <f t="shared" si="19"/>
        <v>0</v>
      </c>
      <c r="BL157" s="14" t="s">
        <v>142</v>
      </c>
      <c r="BM157" s="188" t="s">
        <v>221</v>
      </c>
    </row>
    <row r="158" spans="1:65" s="2" customFormat="1" ht="21.75" customHeight="1">
      <c r="A158" s="215"/>
      <c r="B158" s="32"/>
      <c r="C158" s="176" t="s">
        <v>222</v>
      </c>
      <c r="D158" s="176" t="s">
        <v>138</v>
      </c>
      <c r="E158" s="177" t="s">
        <v>223</v>
      </c>
      <c r="F158" s="178" t="s">
        <v>224</v>
      </c>
      <c r="G158" s="179" t="s">
        <v>141</v>
      </c>
      <c r="H158" s="180">
        <v>46.443</v>
      </c>
      <c r="I158" s="181"/>
      <c r="J158" s="182">
        <f t="shared" si="10"/>
        <v>0</v>
      </c>
      <c r="K158" s="183"/>
      <c r="L158" s="36"/>
      <c r="M158" s="184" t="s">
        <v>1</v>
      </c>
      <c r="N158" s="185" t="s">
        <v>52</v>
      </c>
      <c r="O158" s="67"/>
      <c r="P158" s="186">
        <f t="shared" si="11"/>
        <v>0</v>
      </c>
      <c r="Q158" s="186">
        <v>0</v>
      </c>
      <c r="R158" s="186">
        <f t="shared" si="12"/>
        <v>0</v>
      </c>
      <c r="S158" s="186">
        <v>0</v>
      </c>
      <c r="T158" s="187">
        <f t="shared" si="13"/>
        <v>0</v>
      </c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R158" s="188" t="s">
        <v>142</v>
      </c>
      <c r="AT158" s="188" t="s">
        <v>138</v>
      </c>
      <c r="AU158" s="188" t="s">
        <v>143</v>
      </c>
      <c r="AY158" s="14" t="s">
        <v>134</v>
      </c>
      <c r="BE158" s="189">
        <f t="shared" si="14"/>
        <v>0</v>
      </c>
      <c r="BF158" s="189">
        <f t="shared" si="15"/>
        <v>0</v>
      </c>
      <c r="BG158" s="189">
        <f t="shared" si="16"/>
        <v>0</v>
      </c>
      <c r="BH158" s="189">
        <f t="shared" si="17"/>
        <v>0</v>
      </c>
      <c r="BI158" s="189">
        <f t="shared" si="18"/>
        <v>0</v>
      </c>
      <c r="BJ158" s="14" t="s">
        <v>23</v>
      </c>
      <c r="BK158" s="189">
        <f t="shared" si="19"/>
        <v>0</v>
      </c>
      <c r="BL158" s="14" t="s">
        <v>142</v>
      </c>
      <c r="BM158" s="188" t="s">
        <v>225</v>
      </c>
    </row>
    <row r="159" spans="2:63" s="12" customFormat="1" ht="20.85" customHeight="1">
      <c r="B159" s="160"/>
      <c r="C159" s="161"/>
      <c r="D159" s="162" t="s">
        <v>86</v>
      </c>
      <c r="E159" s="174" t="s">
        <v>226</v>
      </c>
      <c r="F159" s="174" t="s">
        <v>227</v>
      </c>
      <c r="G159" s="161"/>
      <c r="H159" s="161"/>
      <c r="I159" s="164"/>
      <c r="J159" s="175">
        <f>BK159</f>
        <v>0</v>
      </c>
      <c r="K159" s="161"/>
      <c r="L159" s="166"/>
      <c r="M159" s="167"/>
      <c r="N159" s="168"/>
      <c r="O159" s="168"/>
      <c r="P159" s="169">
        <f>SUM(P160:P164)</f>
        <v>0</v>
      </c>
      <c r="Q159" s="168"/>
      <c r="R159" s="169">
        <f>SUM(R160:R164)</f>
        <v>0</v>
      </c>
      <c r="S159" s="168"/>
      <c r="T159" s="170">
        <f>SUM(T160:T164)</f>
        <v>0</v>
      </c>
      <c r="AR159" s="171" t="s">
        <v>23</v>
      </c>
      <c r="AT159" s="172" t="s">
        <v>86</v>
      </c>
      <c r="AU159" s="172" t="s">
        <v>96</v>
      </c>
      <c r="AY159" s="171" t="s">
        <v>134</v>
      </c>
      <c r="BK159" s="173">
        <f>SUM(BK160:BK164)</f>
        <v>0</v>
      </c>
    </row>
    <row r="160" spans="1:65" s="2" customFormat="1" ht="21.75" customHeight="1">
      <c r="A160" s="215"/>
      <c r="B160" s="32"/>
      <c r="C160" s="176" t="s">
        <v>228</v>
      </c>
      <c r="D160" s="176" t="s">
        <v>138</v>
      </c>
      <c r="E160" s="177" t="s">
        <v>229</v>
      </c>
      <c r="F160" s="178" t="s">
        <v>230</v>
      </c>
      <c r="G160" s="179" t="s">
        <v>231</v>
      </c>
      <c r="H160" s="180">
        <v>36.406</v>
      </c>
      <c r="I160" s="181"/>
      <c r="J160" s="182">
        <f>ROUND(I160*H160,2)</f>
        <v>0</v>
      </c>
      <c r="K160" s="183"/>
      <c r="L160" s="36"/>
      <c r="M160" s="184" t="s">
        <v>1</v>
      </c>
      <c r="N160" s="185" t="s">
        <v>52</v>
      </c>
      <c r="O160" s="67"/>
      <c r="P160" s="186">
        <f>O160*H160</f>
        <v>0</v>
      </c>
      <c r="Q160" s="186">
        <v>0</v>
      </c>
      <c r="R160" s="186">
        <f>Q160*H160</f>
        <v>0</v>
      </c>
      <c r="S160" s="186">
        <v>0</v>
      </c>
      <c r="T160" s="187">
        <f>S160*H160</f>
        <v>0</v>
      </c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R160" s="188" t="s">
        <v>142</v>
      </c>
      <c r="AT160" s="188" t="s">
        <v>138</v>
      </c>
      <c r="AU160" s="188" t="s">
        <v>143</v>
      </c>
      <c r="AY160" s="14" t="s">
        <v>134</v>
      </c>
      <c r="BE160" s="189">
        <f>IF(N160="základní",J160,0)</f>
        <v>0</v>
      </c>
      <c r="BF160" s="189">
        <f>IF(N160="snížená",J160,0)</f>
        <v>0</v>
      </c>
      <c r="BG160" s="189">
        <f>IF(N160="zákl. přenesená",J160,0)</f>
        <v>0</v>
      </c>
      <c r="BH160" s="189">
        <f>IF(N160="sníž. přenesená",J160,0)</f>
        <v>0</v>
      </c>
      <c r="BI160" s="189">
        <f>IF(N160="nulová",J160,0)</f>
        <v>0</v>
      </c>
      <c r="BJ160" s="14" t="s">
        <v>23</v>
      </c>
      <c r="BK160" s="189">
        <f>ROUND(I160*H160,2)</f>
        <v>0</v>
      </c>
      <c r="BL160" s="14" t="s">
        <v>142</v>
      </c>
      <c r="BM160" s="188" t="s">
        <v>232</v>
      </c>
    </row>
    <row r="161" spans="1:65" s="2" customFormat="1" ht="33" customHeight="1">
      <c r="A161" s="215"/>
      <c r="B161" s="32"/>
      <c r="C161" s="176" t="s">
        <v>233</v>
      </c>
      <c r="D161" s="176" t="s">
        <v>138</v>
      </c>
      <c r="E161" s="177" t="s">
        <v>234</v>
      </c>
      <c r="F161" s="178" t="s">
        <v>235</v>
      </c>
      <c r="G161" s="179" t="s">
        <v>231</v>
      </c>
      <c r="H161" s="180">
        <v>218.436</v>
      </c>
      <c r="I161" s="181"/>
      <c r="J161" s="182">
        <f>ROUND(I161*H161,2)</f>
        <v>0</v>
      </c>
      <c r="K161" s="183"/>
      <c r="L161" s="36"/>
      <c r="M161" s="184" t="s">
        <v>1</v>
      </c>
      <c r="N161" s="185" t="s">
        <v>52</v>
      </c>
      <c r="O161" s="67"/>
      <c r="P161" s="186">
        <f>O161*H161</f>
        <v>0</v>
      </c>
      <c r="Q161" s="186">
        <v>0</v>
      </c>
      <c r="R161" s="186">
        <f>Q161*H161</f>
        <v>0</v>
      </c>
      <c r="S161" s="186">
        <v>0</v>
      </c>
      <c r="T161" s="187">
        <f>S161*H161</f>
        <v>0</v>
      </c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R161" s="188" t="s">
        <v>142</v>
      </c>
      <c r="AT161" s="188" t="s">
        <v>138</v>
      </c>
      <c r="AU161" s="188" t="s">
        <v>143</v>
      </c>
      <c r="AY161" s="14" t="s">
        <v>134</v>
      </c>
      <c r="BE161" s="189">
        <f>IF(N161="základní",J161,0)</f>
        <v>0</v>
      </c>
      <c r="BF161" s="189">
        <f>IF(N161="snížená",J161,0)</f>
        <v>0</v>
      </c>
      <c r="BG161" s="189">
        <f>IF(N161="zákl. přenesená",J161,0)</f>
        <v>0</v>
      </c>
      <c r="BH161" s="189">
        <f>IF(N161="sníž. přenesená",J161,0)</f>
        <v>0</v>
      </c>
      <c r="BI161" s="189">
        <f>IF(N161="nulová",J161,0)</f>
        <v>0</v>
      </c>
      <c r="BJ161" s="14" t="s">
        <v>23</v>
      </c>
      <c r="BK161" s="189">
        <f>ROUND(I161*H161,2)</f>
        <v>0</v>
      </c>
      <c r="BL161" s="14" t="s">
        <v>142</v>
      </c>
      <c r="BM161" s="188" t="s">
        <v>236</v>
      </c>
    </row>
    <row r="162" spans="1:65" s="2" customFormat="1" ht="21.75" customHeight="1">
      <c r="A162" s="215"/>
      <c r="B162" s="32"/>
      <c r="C162" s="176" t="s">
        <v>237</v>
      </c>
      <c r="D162" s="176" t="s">
        <v>138</v>
      </c>
      <c r="E162" s="177" t="s">
        <v>238</v>
      </c>
      <c r="F162" s="178" t="s">
        <v>239</v>
      </c>
      <c r="G162" s="179" t="s">
        <v>231</v>
      </c>
      <c r="H162" s="180">
        <v>36.406</v>
      </c>
      <c r="I162" s="181"/>
      <c r="J162" s="182">
        <f>ROUND(I162*H162,2)</f>
        <v>0</v>
      </c>
      <c r="K162" s="183"/>
      <c r="L162" s="36"/>
      <c r="M162" s="184" t="s">
        <v>1</v>
      </c>
      <c r="N162" s="185" t="s">
        <v>52</v>
      </c>
      <c r="O162" s="67"/>
      <c r="P162" s="186">
        <f>O162*H162</f>
        <v>0</v>
      </c>
      <c r="Q162" s="186">
        <v>0</v>
      </c>
      <c r="R162" s="186">
        <f>Q162*H162</f>
        <v>0</v>
      </c>
      <c r="S162" s="186">
        <v>0</v>
      </c>
      <c r="T162" s="187">
        <f>S162*H162</f>
        <v>0</v>
      </c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R162" s="188" t="s">
        <v>142</v>
      </c>
      <c r="AT162" s="188" t="s">
        <v>138</v>
      </c>
      <c r="AU162" s="188" t="s">
        <v>143</v>
      </c>
      <c r="AY162" s="14" t="s">
        <v>134</v>
      </c>
      <c r="BE162" s="189">
        <f>IF(N162="základní",J162,0)</f>
        <v>0</v>
      </c>
      <c r="BF162" s="189">
        <f>IF(N162="snížená",J162,0)</f>
        <v>0</v>
      </c>
      <c r="BG162" s="189">
        <f>IF(N162="zákl. přenesená",J162,0)</f>
        <v>0</v>
      </c>
      <c r="BH162" s="189">
        <f>IF(N162="sníž. přenesená",J162,0)</f>
        <v>0</v>
      </c>
      <c r="BI162" s="189">
        <f>IF(N162="nulová",J162,0)</f>
        <v>0</v>
      </c>
      <c r="BJ162" s="14" t="s">
        <v>23</v>
      </c>
      <c r="BK162" s="189">
        <f>ROUND(I162*H162,2)</f>
        <v>0</v>
      </c>
      <c r="BL162" s="14" t="s">
        <v>142</v>
      </c>
      <c r="BM162" s="188" t="s">
        <v>240</v>
      </c>
    </row>
    <row r="163" spans="1:65" s="2" customFormat="1" ht="44.25" customHeight="1">
      <c r="A163" s="215"/>
      <c r="B163" s="32"/>
      <c r="C163" s="176" t="s">
        <v>241</v>
      </c>
      <c r="D163" s="176" t="s">
        <v>138</v>
      </c>
      <c r="E163" s="177" t="s">
        <v>242</v>
      </c>
      <c r="F163" s="178" t="s">
        <v>243</v>
      </c>
      <c r="G163" s="179" t="s">
        <v>231</v>
      </c>
      <c r="H163" s="180">
        <v>436.872</v>
      </c>
      <c r="I163" s="181"/>
      <c r="J163" s="182">
        <f>ROUND(I163*H163,2)</f>
        <v>0</v>
      </c>
      <c r="K163" s="183"/>
      <c r="L163" s="36"/>
      <c r="M163" s="184" t="s">
        <v>1</v>
      </c>
      <c r="N163" s="185" t="s">
        <v>52</v>
      </c>
      <c r="O163" s="67"/>
      <c r="P163" s="186">
        <f>O163*H163</f>
        <v>0</v>
      </c>
      <c r="Q163" s="186">
        <v>0</v>
      </c>
      <c r="R163" s="186">
        <f>Q163*H163</f>
        <v>0</v>
      </c>
      <c r="S163" s="186">
        <v>0</v>
      </c>
      <c r="T163" s="187">
        <f>S163*H163</f>
        <v>0</v>
      </c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R163" s="188" t="s">
        <v>142</v>
      </c>
      <c r="AT163" s="188" t="s">
        <v>138</v>
      </c>
      <c r="AU163" s="188" t="s">
        <v>143</v>
      </c>
      <c r="AY163" s="14" t="s">
        <v>134</v>
      </c>
      <c r="BE163" s="189">
        <f>IF(N163="základní",J163,0)</f>
        <v>0</v>
      </c>
      <c r="BF163" s="189">
        <f>IF(N163="snížená",J163,0)</f>
        <v>0</v>
      </c>
      <c r="BG163" s="189">
        <f>IF(N163="zákl. přenesená",J163,0)</f>
        <v>0</v>
      </c>
      <c r="BH163" s="189">
        <f>IF(N163="sníž. přenesená",J163,0)</f>
        <v>0</v>
      </c>
      <c r="BI163" s="189">
        <f>IF(N163="nulová",J163,0)</f>
        <v>0</v>
      </c>
      <c r="BJ163" s="14" t="s">
        <v>23</v>
      </c>
      <c r="BK163" s="189">
        <f>ROUND(I163*H163,2)</f>
        <v>0</v>
      </c>
      <c r="BL163" s="14" t="s">
        <v>142</v>
      </c>
      <c r="BM163" s="188" t="s">
        <v>244</v>
      </c>
    </row>
    <row r="164" spans="1:65" s="2" customFormat="1" ht="21.75" customHeight="1">
      <c r="A164" s="215"/>
      <c r="B164" s="32"/>
      <c r="C164" s="176" t="s">
        <v>245</v>
      </c>
      <c r="D164" s="176" t="s">
        <v>138</v>
      </c>
      <c r="E164" s="177" t="s">
        <v>246</v>
      </c>
      <c r="F164" s="178" t="s">
        <v>247</v>
      </c>
      <c r="G164" s="179" t="s">
        <v>231</v>
      </c>
      <c r="H164" s="180">
        <v>36.406</v>
      </c>
      <c r="I164" s="181"/>
      <c r="J164" s="182">
        <f>ROUND(I164*H164,2)</f>
        <v>0</v>
      </c>
      <c r="K164" s="183"/>
      <c r="L164" s="36"/>
      <c r="M164" s="184" t="s">
        <v>1</v>
      </c>
      <c r="N164" s="185" t="s">
        <v>52</v>
      </c>
      <c r="O164" s="67"/>
      <c r="P164" s="186">
        <f>O164*H164</f>
        <v>0</v>
      </c>
      <c r="Q164" s="186">
        <v>0</v>
      </c>
      <c r="R164" s="186">
        <f>Q164*H164</f>
        <v>0</v>
      </c>
      <c r="S164" s="186">
        <v>0</v>
      </c>
      <c r="T164" s="187">
        <f>S164*H164</f>
        <v>0</v>
      </c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R164" s="188" t="s">
        <v>142</v>
      </c>
      <c r="AT164" s="188" t="s">
        <v>138</v>
      </c>
      <c r="AU164" s="188" t="s">
        <v>143</v>
      </c>
      <c r="AY164" s="14" t="s">
        <v>134</v>
      </c>
      <c r="BE164" s="189">
        <f>IF(N164="základní",J164,0)</f>
        <v>0</v>
      </c>
      <c r="BF164" s="189">
        <f>IF(N164="snížená",J164,0)</f>
        <v>0</v>
      </c>
      <c r="BG164" s="189">
        <f>IF(N164="zákl. přenesená",J164,0)</f>
        <v>0</v>
      </c>
      <c r="BH164" s="189">
        <f>IF(N164="sníž. přenesená",J164,0)</f>
        <v>0</v>
      </c>
      <c r="BI164" s="189">
        <f>IF(N164="nulová",J164,0)</f>
        <v>0</v>
      </c>
      <c r="BJ164" s="14" t="s">
        <v>23</v>
      </c>
      <c r="BK164" s="189">
        <f>ROUND(I164*H164,2)</f>
        <v>0</v>
      </c>
      <c r="BL164" s="14" t="s">
        <v>142</v>
      </c>
      <c r="BM164" s="188" t="s">
        <v>248</v>
      </c>
    </row>
    <row r="165" spans="2:63" s="12" customFormat="1" ht="20.85" customHeight="1">
      <c r="B165" s="160"/>
      <c r="C165" s="161"/>
      <c r="D165" s="162" t="s">
        <v>86</v>
      </c>
      <c r="E165" s="174" t="s">
        <v>249</v>
      </c>
      <c r="F165" s="174" t="s">
        <v>250</v>
      </c>
      <c r="G165" s="161"/>
      <c r="H165" s="161"/>
      <c r="I165" s="164"/>
      <c r="J165" s="175">
        <f>BK165</f>
        <v>0</v>
      </c>
      <c r="K165" s="161"/>
      <c r="L165" s="166"/>
      <c r="M165" s="167"/>
      <c r="N165" s="168"/>
      <c r="O165" s="168"/>
      <c r="P165" s="169">
        <f>SUM(P166:P167)</f>
        <v>0</v>
      </c>
      <c r="Q165" s="168"/>
      <c r="R165" s="169">
        <f>SUM(R166:R167)</f>
        <v>0</v>
      </c>
      <c r="S165" s="168"/>
      <c r="T165" s="170">
        <f>SUM(T166:T167)</f>
        <v>0</v>
      </c>
      <c r="AR165" s="171" t="s">
        <v>23</v>
      </c>
      <c r="AT165" s="172" t="s">
        <v>86</v>
      </c>
      <c r="AU165" s="172" t="s">
        <v>96</v>
      </c>
      <c r="AY165" s="171" t="s">
        <v>134</v>
      </c>
      <c r="BK165" s="173">
        <f>SUM(BK166:BK167)</f>
        <v>0</v>
      </c>
    </row>
    <row r="166" spans="1:65" s="2" customFormat="1" ht="21.75" customHeight="1">
      <c r="A166" s="215"/>
      <c r="B166" s="32"/>
      <c r="C166" s="176" t="s">
        <v>251</v>
      </c>
      <c r="D166" s="176" t="s">
        <v>138</v>
      </c>
      <c r="E166" s="177" t="s">
        <v>252</v>
      </c>
      <c r="F166" s="178" t="s">
        <v>253</v>
      </c>
      <c r="G166" s="179" t="s">
        <v>231</v>
      </c>
      <c r="H166" s="180">
        <v>38.764</v>
      </c>
      <c r="I166" s="181"/>
      <c r="J166" s="182">
        <f>ROUND(I166*H166,2)</f>
        <v>0</v>
      </c>
      <c r="K166" s="183"/>
      <c r="L166" s="36"/>
      <c r="M166" s="184" t="s">
        <v>1</v>
      </c>
      <c r="N166" s="185" t="s">
        <v>52</v>
      </c>
      <c r="O166" s="67"/>
      <c r="P166" s="186">
        <f>O166*H166</f>
        <v>0</v>
      </c>
      <c r="Q166" s="186">
        <v>0</v>
      </c>
      <c r="R166" s="186">
        <f>Q166*H166</f>
        <v>0</v>
      </c>
      <c r="S166" s="186">
        <v>0</v>
      </c>
      <c r="T166" s="187">
        <f>S166*H166</f>
        <v>0</v>
      </c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R166" s="188" t="s">
        <v>142</v>
      </c>
      <c r="AT166" s="188" t="s">
        <v>138</v>
      </c>
      <c r="AU166" s="188" t="s">
        <v>143</v>
      </c>
      <c r="AY166" s="14" t="s">
        <v>134</v>
      </c>
      <c r="BE166" s="189">
        <f>IF(N166="základní",J166,0)</f>
        <v>0</v>
      </c>
      <c r="BF166" s="189">
        <f>IF(N166="snížená",J166,0)</f>
        <v>0</v>
      </c>
      <c r="BG166" s="189">
        <f>IF(N166="zákl. přenesená",J166,0)</f>
        <v>0</v>
      </c>
      <c r="BH166" s="189">
        <f>IF(N166="sníž. přenesená",J166,0)</f>
        <v>0</v>
      </c>
      <c r="BI166" s="189">
        <f>IF(N166="nulová",J166,0)</f>
        <v>0</v>
      </c>
      <c r="BJ166" s="14" t="s">
        <v>23</v>
      </c>
      <c r="BK166" s="189">
        <f>ROUND(I166*H166,2)</f>
        <v>0</v>
      </c>
      <c r="BL166" s="14" t="s">
        <v>142</v>
      </c>
      <c r="BM166" s="188" t="s">
        <v>254</v>
      </c>
    </row>
    <row r="167" spans="1:65" s="2" customFormat="1" ht="21.75" customHeight="1">
      <c r="A167" s="215"/>
      <c r="B167" s="32"/>
      <c r="C167" s="176" t="s">
        <v>255</v>
      </c>
      <c r="D167" s="176" t="s">
        <v>138</v>
      </c>
      <c r="E167" s="177" t="s">
        <v>256</v>
      </c>
      <c r="F167" s="178" t="s">
        <v>257</v>
      </c>
      <c r="G167" s="179" t="s">
        <v>231</v>
      </c>
      <c r="H167" s="180">
        <v>82.97</v>
      </c>
      <c r="I167" s="181"/>
      <c r="J167" s="182">
        <f>ROUND(I167*H167,2)</f>
        <v>0</v>
      </c>
      <c r="K167" s="183"/>
      <c r="L167" s="36"/>
      <c r="M167" s="184" t="s">
        <v>1</v>
      </c>
      <c r="N167" s="185" t="s">
        <v>52</v>
      </c>
      <c r="O167" s="67"/>
      <c r="P167" s="186">
        <f>O167*H167</f>
        <v>0</v>
      </c>
      <c r="Q167" s="186">
        <v>0</v>
      </c>
      <c r="R167" s="186">
        <f>Q167*H167</f>
        <v>0</v>
      </c>
      <c r="S167" s="186">
        <v>0</v>
      </c>
      <c r="T167" s="187">
        <f>S167*H167</f>
        <v>0</v>
      </c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R167" s="188" t="s">
        <v>142</v>
      </c>
      <c r="AT167" s="188" t="s">
        <v>138</v>
      </c>
      <c r="AU167" s="188" t="s">
        <v>143</v>
      </c>
      <c r="AY167" s="14" t="s">
        <v>134</v>
      </c>
      <c r="BE167" s="189">
        <f>IF(N167="základní",J167,0)</f>
        <v>0</v>
      </c>
      <c r="BF167" s="189">
        <f>IF(N167="snížená",J167,0)</f>
        <v>0</v>
      </c>
      <c r="BG167" s="189">
        <f>IF(N167="zákl. přenesená",J167,0)</f>
        <v>0</v>
      </c>
      <c r="BH167" s="189">
        <f>IF(N167="sníž. přenesená",J167,0)</f>
        <v>0</v>
      </c>
      <c r="BI167" s="189">
        <f>IF(N167="nulová",J167,0)</f>
        <v>0</v>
      </c>
      <c r="BJ167" s="14" t="s">
        <v>23</v>
      </c>
      <c r="BK167" s="189">
        <f>ROUND(I167*H167,2)</f>
        <v>0</v>
      </c>
      <c r="BL167" s="14" t="s">
        <v>142</v>
      </c>
      <c r="BM167" s="188" t="s">
        <v>258</v>
      </c>
    </row>
    <row r="168" spans="2:63" s="12" customFormat="1" ht="22.9" customHeight="1">
      <c r="B168" s="160"/>
      <c r="C168" s="161"/>
      <c r="D168" s="162" t="s">
        <v>86</v>
      </c>
      <c r="E168" s="174" t="s">
        <v>259</v>
      </c>
      <c r="F168" s="174" t="s">
        <v>260</v>
      </c>
      <c r="G168" s="161"/>
      <c r="H168" s="161"/>
      <c r="I168" s="164"/>
      <c r="J168" s="175">
        <f>BK168</f>
        <v>0</v>
      </c>
      <c r="K168" s="161"/>
      <c r="L168" s="166"/>
      <c r="M168" s="167"/>
      <c r="N168" s="168"/>
      <c r="O168" s="168"/>
      <c r="P168" s="169">
        <f>P169</f>
        <v>0</v>
      </c>
      <c r="Q168" s="168"/>
      <c r="R168" s="169">
        <f>R169</f>
        <v>0.39522014999999994</v>
      </c>
      <c r="S168" s="168"/>
      <c r="T168" s="170">
        <f>T169</f>
        <v>0</v>
      </c>
      <c r="AR168" s="171" t="s">
        <v>96</v>
      </c>
      <c r="AT168" s="172" t="s">
        <v>86</v>
      </c>
      <c r="AU168" s="172" t="s">
        <v>23</v>
      </c>
      <c r="AY168" s="171" t="s">
        <v>134</v>
      </c>
      <c r="BK168" s="173">
        <f>BK169</f>
        <v>0</v>
      </c>
    </row>
    <row r="169" spans="2:63" s="12" customFormat="1" ht="20.85" customHeight="1">
      <c r="B169" s="160"/>
      <c r="C169" s="161"/>
      <c r="D169" s="162" t="s">
        <v>86</v>
      </c>
      <c r="E169" s="174" t="s">
        <v>261</v>
      </c>
      <c r="F169" s="174" t="s">
        <v>262</v>
      </c>
      <c r="G169" s="161"/>
      <c r="H169" s="161"/>
      <c r="I169" s="164"/>
      <c r="J169" s="175">
        <f>BK169</f>
        <v>0</v>
      </c>
      <c r="K169" s="161"/>
      <c r="L169" s="166"/>
      <c r="M169" s="167"/>
      <c r="N169" s="168"/>
      <c r="O169" s="168"/>
      <c r="P169" s="169">
        <f>P170</f>
        <v>0</v>
      </c>
      <c r="Q169" s="168"/>
      <c r="R169" s="169">
        <f>R170</f>
        <v>0.39522014999999994</v>
      </c>
      <c r="S169" s="168"/>
      <c r="T169" s="170">
        <f>T170</f>
        <v>0</v>
      </c>
      <c r="AR169" s="171" t="s">
        <v>96</v>
      </c>
      <c r="AT169" s="172" t="s">
        <v>86</v>
      </c>
      <c r="AU169" s="172" t="s">
        <v>96</v>
      </c>
      <c r="AY169" s="171" t="s">
        <v>134</v>
      </c>
      <c r="BK169" s="173">
        <f>BK170</f>
        <v>0</v>
      </c>
    </row>
    <row r="170" spans="1:65" s="2" customFormat="1" ht="21.75" customHeight="1">
      <c r="A170" s="215"/>
      <c r="B170" s="32"/>
      <c r="C170" s="176" t="s">
        <v>263</v>
      </c>
      <c r="D170" s="176" t="s">
        <v>138</v>
      </c>
      <c r="E170" s="177" t="s">
        <v>264</v>
      </c>
      <c r="F170" s="178" t="s">
        <v>323</v>
      </c>
      <c r="G170" s="179" t="s">
        <v>141</v>
      </c>
      <c r="H170" s="180">
        <v>608.031</v>
      </c>
      <c r="I170" s="181"/>
      <c r="J170" s="182">
        <f>ROUND(I170*H170,2)</f>
        <v>0</v>
      </c>
      <c r="K170" s="183"/>
      <c r="L170" s="36"/>
      <c r="M170" s="184" t="s">
        <v>1</v>
      </c>
      <c r="N170" s="185" t="s">
        <v>52</v>
      </c>
      <c r="O170" s="67"/>
      <c r="P170" s="186">
        <f>O170*H170</f>
        <v>0</v>
      </c>
      <c r="Q170" s="186">
        <v>0.00065</v>
      </c>
      <c r="R170" s="186">
        <f>Q170*H170</f>
        <v>0.39522014999999994</v>
      </c>
      <c r="S170" s="186">
        <v>0</v>
      </c>
      <c r="T170" s="187">
        <f>S170*H170</f>
        <v>0</v>
      </c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R170" s="188" t="s">
        <v>198</v>
      </c>
      <c r="AT170" s="188" t="s">
        <v>138</v>
      </c>
      <c r="AU170" s="188" t="s">
        <v>143</v>
      </c>
      <c r="AY170" s="14" t="s">
        <v>134</v>
      </c>
      <c r="BE170" s="189">
        <f>IF(N170="základní",J170,0)</f>
        <v>0</v>
      </c>
      <c r="BF170" s="189">
        <f>IF(N170="snížená",J170,0)</f>
        <v>0</v>
      </c>
      <c r="BG170" s="189">
        <f>IF(N170="zákl. přenesená",J170,0)</f>
        <v>0</v>
      </c>
      <c r="BH170" s="189">
        <f>IF(N170="sníž. přenesená",J170,0)</f>
        <v>0</v>
      </c>
      <c r="BI170" s="189">
        <f>IF(N170="nulová",J170,0)</f>
        <v>0</v>
      </c>
      <c r="BJ170" s="14" t="s">
        <v>23</v>
      </c>
      <c r="BK170" s="189">
        <f>ROUND(I170*H170,2)</f>
        <v>0</v>
      </c>
      <c r="BL170" s="14" t="s">
        <v>198</v>
      </c>
      <c r="BM170" s="188" t="s">
        <v>265</v>
      </c>
    </row>
    <row r="171" spans="2:63" s="12" customFormat="1" ht="22.9" customHeight="1">
      <c r="B171" s="160"/>
      <c r="C171" s="161"/>
      <c r="D171" s="162" t="s">
        <v>86</v>
      </c>
      <c r="E171" s="174" t="s">
        <v>266</v>
      </c>
      <c r="F171" s="174" t="s">
        <v>267</v>
      </c>
      <c r="G171" s="161"/>
      <c r="H171" s="161"/>
      <c r="I171" s="164"/>
      <c r="J171" s="175">
        <f>BK171</f>
        <v>0</v>
      </c>
      <c r="K171" s="161"/>
      <c r="L171" s="166"/>
      <c r="M171" s="167"/>
      <c r="N171" s="168"/>
      <c r="O171" s="168"/>
      <c r="P171" s="169">
        <f>P172+P179+P181+P183</f>
        <v>0</v>
      </c>
      <c r="Q171" s="168"/>
      <c r="R171" s="169">
        <f>R172+R179+R181+R183</f>
        <v>0</v>
      </c>
      <c r="S171" s="168"/>
      <c r="T171" s="170">
        <f>T172+T179+T181+T183</f>
        <v>0</v>
      </c>
      <c r="AR171" s="171" t="s">
        <v>158</v>
      </c>
      <c r="AT171" s="172" t="s">
        <v>86</v>
      </c>
      <c r="AU171" s="172" t="s">
        <v>23</v>
      </c>
      <c r="AY171" s="171" t="s">
        <v>134</v>
      </c>
      <c r="BK171" s="173">
        <f>BK172+BK179+BK181+BK183</f>
        <v>0</v>
      </c>
    </row>
    <row r="172" spans="2:63" s="12" customFormat="1" ht="20.85" customHeight="1">
      <c r="B172" s="160"/>
      <c r="C172" s="161"/>
      <c r="D172" s="162" t="s">
        <v>86</v>
      </c>
      <c r="E172" s="174" t="s">
        <v>268</v>
      </c>
      <c r="F172" s="174" t="s">
        <v>269</v>
      </c>
      <c r="G172" s="161"/>
      <c r="H172" s="161"/>
      <c r="I172" s="164"/>
      <c r="J172" s="175">
        <f>BK172</f>
        <v>0</v>
      </c>
      <c r="K172" s="161"/>
      <c r="L172" s="166"/>
      <c r="M172" s="167"/>
      <c r="N172" s="168"/>
      <c r="O172" s="168"/>
      <c r="P172" s="169">
        <f>SUM(P173:P178)</f>
        <v>0</v>
      </c>
      <c r="Q172" s="168"/>
      <c r="R172" s="169">
        <f>SUM(R173:R178)</f>
        <v>0</v>
      </c>
      <c r="S172" s="168"/>
      <c r="T172" s="170">
        <f>SUM(T173:T178)</f>
        <v>0</v>
      </c>
      <c r="AR172" s="171" t="s">
        <v>158</v>
      </c>
      <c r="AT172" s="172" t="s">
        <v>86</v>
      </c>
      <c r="AU172" s="172" t="s">
        <v>96</v>
      </c>
      <c r="AY172" s="171" t="s">
        <v>134</v>
      </c>
      <c r="BK172" s="173">
        <f>SUM(BK173:BK178)</f>
        <v>0</v>
      </c>
    </row>
    <row r="173" spans="1:65" s="2" customFormat="1" ht="16.5" customHeight="1">
      <c r="A173" s="215"/>
      <c r="B173" s="32"/>
      <c r="C173" s="176" t="s">
        <v>270</v>
      </c>
      <c r="D173" s="176" t="s">
        <v>138</v>
      </c>
      <c r="E173" s="177" t="s">
        <v>271</v>
      </c>
      <c r="F173" s="178" t="s">
        <v>272</v>
      </c>
      <c r="G173" s="179" t="s">
        <v>273</v>
      </c>
      <c r="H173" s="201">
        <v>2.13</v>
      </c>
      <c r="I173" s="181"/>
      <c r="J173" s="182">
        <f aca="true" t="shared" si="20" ref="J173:J178">ROUND(I173*H173,2)</f>
        <v>0</v>
      </c>
      <c r="K173" s="183"/>
      <c r="L173" s="36"/>
      <c r="M173" s="184" t="s">
        <v>1</v>
      </c>
      <c r="N173" s="185" t="s">
        <v>52</v>
      </c>
      <c r="O173" s="67"/>
      <c r="P173" s="186">
        <f aca="true" t="shared" si="21" ref="P173:P178">O173*H173</f>
        <v>0</v>
      </c>
      <c r="Q173" s="186">
        <v>0</v>
      </c>
      <c r="R173" s="186">
        <f aca="true" t="shared" si="22" ref="R173:R178">Q173*H173</f>
        <v>0</v>
      </c>
      <c r="S173" s="186">
        <v>0</v>
      </c>
      <c r="T173" s="187">
        <f aca="true" t="shared" si="23" ref="T173:T178">S173*H173</f>
        <v>0</v>
      </c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R173" s="188" t="s">
        <v>274</v>
      </c>
      <c r="AT173" s="188" t="s">
        <v>138</v>
      </c>
      <c r="AU173" s="188" t="s">
        <v>143</v>
      </c>
      <c r="AY173" s="14" t="s">
        <v>134</v>
      </c>
      <c r="BE173" s="189">
        <f aca="true" t="shared" si="24" ref="BE173:BE178">IF(N173="základní",J173,0)</f>
        <v>0</v>
      </c>
      <c r="BF173" s="189">
        <f aca="true" t="shared" si="25" ref="BF173:BF178">IF(N173="snížená",J173,0)</f>
        <v>0</v>
      </c>
      <c r="BG173" s="189">
        <f aca="true" t="shared" si="26" ref="BG173:BG178">IF(N173="zákl. přenesená",J173,0)</f>
        <v>0</v>
      </c>
      <c r="BH173" s="189">
        <f aca="true" t="shared" si="27" ref="BH173:BH178">IF(N173="sníž. přenesená",J173,0)</f>
        <v>0</v>
      </c>
      <c r="BI173" s="189">
        <f aca="true" t="shared" si="28" ref="BI173:BI178">IF(N173="nulová",J173,0)</f>
        <v>0</v>
      </c>
      <c r="BJ173" s="14" t="s">
        <v>23</v>
      </c>
      <c r="BK173" s="189">
        <f aca="true" t="shared" si="29" ref="BK173:BK178">ROUND(I173*H173,2)</f>
        <v>0</v>
      </c>
      <c r="BL173" s="14" t="s">
        <v>274</v>
      </c>
      <c r="BM173" s="188" t="s">
        <v>275</v>
      </c>
    </row>
    <row r="174" spans="1:65" s="2" customFormat="1" ht="16.5" customHeight="1">
      <c r="A174" s="215"/>
      <c r="B174" s="32"/>
      <c r="C174" s="176" t="s">
        <v>276</v>
      </c>
      <c r="D174" s="176" t="s">
        <v>138</v>
      </c>
      <c r="E174" s="177" t="s">
        <v>277</v>
      </c>
      <c r="F174" s="178" t="s">
        <v>278</v>
      </c>
      <c r="G174" s="179" t="s">
        <v>273</v>
      </c>
      <c r="H174" s="201">
        <v>0.21</v>
      </c>
      <c r="I174" s="181"/>
      <c r="J174" s="182">
        <f t="shared" si="20"/>
        <v>0</v>
      </c>
      <c r="K174" s="183"/>
      <c r="L174" s="36"/>
      <c r="M174" s="184" t="s">
        <v>1</v>
      </c>
      <c r="N174" s="185" t="s">
        <v>52</v>
      </c>
      <c r="O174" s="67"/>
      <c r="P174" s="186">
        <f t="shared" si="21"/>
        <v>0</v>
      </c>
      <c r="Q174" s="186">
        <v>0</v>
      </c>
      <c r="R174" s="186">
        <f t="shared" si="22"/>
        <v>0</v>
      </c>
      <c r="S174" s="186">
        <v>0</v>
      </c>
      <c r="T174" s="187">
        <f t="shared" si="23"/>
        <v>0</v>
      </c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R174" s="188" t="s">
        <v>274</v>
      </c>
      <c r="AT174" s="188" t="s">
        <v>138</v>
      </c>
      <c r="AU174" s="188" t="s">
        <v>143</v>
      </c>
      <c r="AY174" s="14" t="s">
        <v>134</v>
      </c>
      <c r="BE174" s="189">
        <f t="shared" si="24"/>
        <v>0</v>
      </c>
      <c r="BF174" s="189">
        <f t="shared" si="25"/>
        <v>0</v>
      </c>
      <c r="BG174" s="189">
        <f t="shared" si="26"/>
        <v>0</v>
      </c>
      <c r="BH174" s="189">
        <f t="shared" si="27"/>
        <v>0</v>
      </c>
      <c r="BI174" s="189">
        <f t="shared" si="28"/>
        <v>0</v>
      </c>
      <c r="BJ174" s="14" t="s">
        <v>23</v>
      </c>
      <c r="BK174" s="189">
        <f t="shared" si="29"/>
        <v>0</v>
      </c>
      <c r="BL174" s="14" t="s">
        <v>274</v>
      </c>
      <c r="BM174" s="188" t="s">
        <v>279</v>
      </c>
    </row>
    <row r="175" spans="1:65" s="2" customFormat="1" ht="21.75" customHeight="1">
      <c r="A175" s="215"/>
      <c r="B175" s="32"/>
      <c r="C175" s="176" t="s">
        <v>280</v>
      </c>
      <c r="D175" s="176" t="s">
        <v>138</v>
      </c>
      <c r="E175" s="177" t="s">
        <v>281</v>
      </c>
      <c r="F175" s="178" t="s">
        <v>282</v>
      </c>
      <c r="G175" s="179" t="s">
        <v>273</v>
      </c>
      <c r="H175" s="201">
        <v>0.96</v>
      </c>
      <c r="I175" s="181"/>
      <c r="J175" s="182">
        <f t="shared" si="20"/>
        <v>0</v>
      </c>
      <c r="K175" s="183"/>
      <c r="L175" s="36"/>
      <c r="M175" s="184" t="s">
        <v>1</v>
      </c>
      <c r="N175" s="185" t="s">
        <v>52</v>
      </c>
      <c r="O175" s="67"/>
      <c r="P175" s="186">
        <f t="shared" si="21"/>
        <v>0</v>
      </c>
      <c r="Q175" s="186">
        <v>0</v>
      </c>
      <c r="R175" s="186">
        <f t="shared" si="22"/>
        <v>0</v>
      </c>
      <c r="S175" s="186">
        <v>0</v>
      </c>
      <c r="T175" s="187">
        <f t="shared" si="23"/>
        <v>0</v>
      </c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R175" s="188" t="s">
        <v>274</v>
      </c>
      <c r="AT175" s="188" t="s">
        <v>138</v>
      </c>
      <c r="AU175" s="188" t="s">
        <v>143</v>
      </c>
      <c r="AY175" s="14" t="s">
        <v>134</v>
      </c>
      <c r="BE175" s="189">
        <f t="shared" si="24"/>
        <v>0</v>
      </c>
      <c r="BF175" s="189">
        <f t="shared" si="25"/>
        <v>0</v>
      </c>
      <c r="BG175" s="189">
        <f t="shared" si="26"/>
        <v>0</v>
      </c>
      <c r="BH175" s="189">
        <f t="shared" si="27"/>
        <v>0</v>
      </c>
      <c r="BI175" s="189">
        <f t="shared" si="28"/>
        <v>0</v>
      </c>
      <c r="BJ175" s="14" t="s">
        <v>23</v>
      </c>
      <c r="BK175" s="189">
        <f t="shared" si="29"/>
        <v>0</v>
      </c>
      <c r="BL175" s="14" t="s">
        <v>274</v>
      </c>
      <c r="BM175" s="188" t="s">
        <v>283</v>
      </c>
    </row>
    <row r="176" spans="1:65" s="2" customFormat="1" ht="16.5" customHeight="1">
      <c r="A176" s="215"/>
      <c r="B176" s="32"/>
      <c r="C176" s="176" t="s">
        <v>284</v>
      </c>
      <c r="D176" s="176" t="s">
        <v>138</v>
      </c>
      <c r="E176" s="177" t="s">
        <v>285</v>
      </c>
      <c r="F176" s="178" t="s">
        <v>324</v>
      </c>
      <c r="G176" s="179" t="s">
        <v>273</v>
      </c>
      <c r="H176" s="201">
        <v>0.1</v>
      </c>
      <c r="I176" s="181"/>
      <c r="J176" s="182">
        <f t="shared" si="20"/>
        <v>0</v>
      </c>
      <c r="K176" s="183"/>
      <c r="L176" s="36"/>
      <c r="M176" s="184" t="s">
        <v>1</v>
      </c>
      <c r="N176" s="185" t="s">
        <v>52</v>
      </c>
      <c r="O176" s="67"/>
      <c r="P176" s="186">
        <f t="shared" si="21"/>
        <v>0</v>
      </c>
      <c r="Q176" s="186">
        <v>0</v>
      </c>
      <c r="R176" s="186">
        <f t="shared" si="22"/>
        <v>0</v>
      </c>
      <c r="S176" s="186">
        <v>0</v>
      </c>
      <c r="T176" s="187">
        <f t="shared" si="23"/>
        <v>0</v>
      </c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R176" s="188" t="s">
        <v>274</v>
      </c>
      <c r="AT176" s="188" t="s">
        <v>138</v>
      </c>
      <c r="AU176" s="188" t="s">
        <v>143</v>
      </c>
      <c r="AY176" s="14" t="s">
        <v>134</v>
      </c>
      <c r="BE176" s="189">
        <f t="shared" si="24"/>
        <v>0</v>
      </c>
      <c r="BF176" s="189">
        <f t="shared" si="25"/>
        <v>0</v>
      </c>
      <c r="BG176" s="189">
        <f t="shared" si="26"/>
        <v>0</v>
      </c>
      <c r="BH176" s="189">
        <f t="shared" si="27"/>
        <v>0</v>
      </c>
      <c r="BI176" s="189">
        <f t="shared" si="28"/>
        <v>0</v>
      </c>
      <c r="BJ176" s="14" t="s">
        <v>23</v>
      </c>
      <c r="BK176" s="189">
        <f t="shared" si="29"/>
        <v>0</v>
      </c>
      <c r="BL176" s="14" t="s">
        <v>274</v>
      </c>
      <c r="BM176" s="188" t="s">
        <v>286</v>
      </c>
    </row>
    <row r="177" spans="1:65" s="2" customFormat="1" ht="16.5" customHeight="1">
      <c r="A177" s="215"/>
      <c r="B177" s="32"/>
      <c r="C177" s="176" t="s">
        <v>287</v>
      </c>
      <c r="D177" s="176" t="s">
        <v>138</v>
      </c>
      <c r="E177" s="177" t="s">
        <v>288</v>
      </c>
      <c r="F177" s="178" t="s">
        <v>289</v>
      </c>
      <c r="G177" s="179" t="s">
        <v>273</v>
      </c>
      <c r="H177" s="201">
        <v>0.05</v>
      </c>
      <c r="I177" s="181"/>
      <c r="J177" s="182">
        <f t="shared" si="20"/>
        <v>0</v>
      </c>
      <c r="K177" s="183"/>
      <c r="L177" s="36"/>
      <c r="M177" s="184" t="s">
        <v>1</v>
      </c>
      <c r="N177" s="185" t="s">
        <v>52</v>
      </c>
      <c r="O177" s="67"/>
      <c r="P177" s="186">
        <f t="shared" si="21"/>
        <v>0</v>
      </c>
      <c r="Q177" s="186">
        <v>0</v>
      </c>
      <c r="R177" s="186">
        <f t="shared" si="22"/>
        <v>0</v>
      </c>
      <c r="S177" s="186">
        <v>0</v>
      </c>
      <c r="T177" s="187">
        <f t="shared" si="23"/>
        <v>0</v>
      </c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R177" s="188" t="s">
        <v>274</v>
      </c>
      <c r="AT177" s="188" t="s">
        <v>138</v>
      </c>
      <c r="AU177" s="188" t="s">
        <v>143</v>
      </c>
      <c r="AY177" s="14" t="s">
        <v>134</v>
      </c>
      <c r="BE177" s="189">
        <f t="shared" si="24"/>
        <v>0</v>
      </c>
      <c r="BF177" s="189">
        <f t="shared" si="25"/>
        <v>0</v>
      </c>
      <c r="BG177" s="189">
        <f t="shared" si="26"/>
        <v>0</v>
      </c>
      <c r="BH177" s="189">
        <f t="shared" si="27"/>
        <v>0</v>
      </c>
      <c r="BI177" s="189">
        <f t="shared" si="28"/>
        <v>0</v>
      </c>
      <c r="BJ177" s="14" t="s">
        <v>23</v>
      </c>
      <c r="BK177" s="189">
        <f t="shared" si="29"/>
        <v>0</v>
      </c>
      <c r="BL177" s="14" t="s">
        <v>274</v>
      </c>
      <c r="BM177" s="188" t="s">
        <v>290</v>
      </c>
    </row>
    <row r="178" spans="1:65" s="2" customFormat="1" ht="16.5" customHeight="1">
      <c r="A178" s="215"/>
      <c r="B178" s="32"/>
      <c r="C178" s="176" t="s">
        <v>291</v>
      </c>
      <c r="D178" s="176" t="s">
        <v>138</v>
      </c>
      <c r="E178" s="177" t="s">
        <v>292</v>
      </c>
      <c r="F178" s="178" t="s">
        <v>293</v>
      </c>
      <c r="G178" s="179" t="s">
        <v>273</v>
      </c>
      <c r="H178" s="201">
        <v>0.21</v>
      </c>
      <c r="I178" s="181"/>
      <c r="J178" s="182">
        <f t="shared" si="20"/>
        <v>0</v>
      </c>
      <c r="K178" s="183"/>
      <c r="L178" s="36"/>
      <c r="M178" s="184" t="s">
        <v>1</v>
      </c>
      <c r="N178" s="185" t="s">
        <v>52</v>
      </c>
      <c r="O178" s="67"/>
      <c r="P178" s="186">
        <f t="shared" si="21"/>
        <v>0</v>
      </c>
      <c r="Q178" s="186">
        <v>0</v>
      </c>
      <c r="R178" s="186">
        <f t="shared" si="22"/>
        <v>0</v>
      </c>
      <c r="S178" s="186">
        <v>0</v>
      </c>
      <c r="T178" s="187">
        <f t="shared" si="23"/>
        <v>0</v>
      </c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R178" s="188" t="s">
        <v>274</v>
      </c>
      <c r="AT178" s="188" t="s">
        <v>138</v>
      </c>
      <c r="AU178" s="188" t="s">
        <v>143</v>
      </c>
      <c r="AY178" s="14" t="s">
        <v>134</v>
      </c>
      <c r="BE178" s="189">
        <f t="shared" si="24"/>
        <v>0</v>
      </c>
      <c r="BF178" s="189">
        <f t="shared" si="25"/>
        <v>0</v>
      </c>
      <c r="BG178" s="189">
        <f t="shared" si="26"/>
        <v>0</v>
      </c>
      <c r="BH178" s="189">
        <f t="shared" si="27"/>
        <v>0</v>
      </c>
      <c r="BI178" s="189">
        <f t="shared" si="28"/>
        <v>0</v>
      </c>
      <c r="BJ178" s="14" t="s">
        <v>23</v>
      </c>
      <c r="BK178" s="189">
        <f t="shared" si="29"/>
        <v>0</v>
      </c>
      <c r="BL178" s="14" t="s">
        <v>274</v>
      </c>
      <c r="BM178" s="188" t="s">
        <v>294</v>
      </c>
    </row>
    <row r="179" spans="2:63" s="12" customFormat="1" ht="20.85" customHeight="1">
      <c r="B179" s="160"/>
      <c r="C179" s="161"/>
      <c r="D179" s="162" t="s">
        <v>86</v>
      </c>
      <c r="E179" s="174" t="s">
        <v>295</v>
      </c>
      <c r="F179" s="174" t="s">
        <v>296</v>
      </c>
      <c r="G179" s="161"/>
      <c r="H179" s="161"/>
      <c r="I179" s="164"/>
      <c r="J179" s="175">
        <f>BK179</f>
        <v>0</v>
      </c>
      <c r="K179" s="161"/>
      <c r="L179" s="166"/>
      <c r="M179" s="167"/>
      <c r="N179" s="168"/>
      <c r="O179" s="168"/>
      <c r="P179" s="169">
        <f>P180</f>
        <v>0</v>
      </c>
      <c r="Q179" s="168"/>
      <c r="R179" s="169">
        <f>R180</f>
        <v>0</v>
      </c>
      <c r="S179" s="168"/>
      <c r="T179" s="170">
        <f>T180</f>
        <v>0</v>
      </c>
      <c r="AR179" s="171" t="s">
        <v>158</v>
      </c>
      <c r="AT179" s="172" t="s">
        <v>86</v>
      </c>
      <c r="AU179" s="172" t="s">
        <v>96</v>
      </c>
      <c r="AY179" s="171" t="s">
        <v>134</v>
      </c>
      <c r="BK179" s="173">
        <f>BK180</f>
        <v>0</v>
      </c>
    </row>
    <row r="180" spans="1:65" s="2" customFormat="1" ht="21.75" customHeight="1">
      <c r="A180" s="215"/>
      <c r="B180" s="32"/>
      <c r="C180" s="176" t="s">
        <v>297</v>
      </c>
      <c r="D180" s="176" t="s">
        <v>138</v>
      </c>
      <c r="E180" s="177" t="s">
        <v>298</v>
      </c>
      <c r="F180" s="178" t="s">
        <v>299</v>
      </c>
      <c r="G180" s="179" t="s">
        <v>273</v>
      </c>
      <c r="H180" s="201">
        <v>0.2</v>
      </c>
      <c r="I180" s="181"/>
      <c r="J180" s="182">
        <f>ROUND(I180*H180,2)</f>
        <v>0</v>
      </c>
      <c r="K180" s="183"/>
      <c r="L180" s="36"/>
      <c r="M180" s="184" t="s">
        <v>1</v>
      </c>
      <c r="N180" s="185" t="s">
        <v>52</v>
      </c>
      <c r="O180" s="67"/>
      <c r="P180" s="186">
        <f>O180*H180</f>
        <v>0</v>
      </c>
      <c r="Q180" s="186">
        <v>0</v>
      </c>
      <c r="R180" s="186">
        <f>Q180*H180</f>
        <v>0</v>
      </c>
      <c r="S180" s="186">
        <v>0</v>
      </c>
      <c r="T180" s="187">
        <f>S180*H180</f>
        <v>0</v>
      </c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R180" s="188" t="s">
        <v>274</v>
      </c>
      <c r="AT180" s="188" t="s">
        <v>138</v>
      </c>
      <c r="AU180" s="188" t="s">
        <v>143</v>
      </c>
      <c r="AY180" s="14" t="s">
        <v>134</v>
      </c>
      <c r="BE180" s="189">
        <f>IF(N180="základní",J180,0)</f>
        <v>0</v>
      </c>
      <c r="BF180" s="189">
        <f>IF(N180="snížená",J180,0)</f>
        <v>0</v>
      </c>
      <c r="BG180" s="189">
        <f>IF(N180="zákl. přenesená",J180,0)</f>
        <v>0</v>
      </c>
      <c r="BH180" s="189">
        <f>IF(N180="sníž. přenesená",J180,0)</f>
        <v>0</v>
      </c>
      <c r="BI180" s="189">
        <f>IF(N180="nulová",J180,0)</f>
        <v>0</v>
      </c>
      <c r="BJ180" s="14" t="s">
        <v>23</v>
      </c>
      <c r="BK180" s="189">
        <f>ROUND(I180*H180,2)</f>
        <v>0</v>
      </c>
      <c r="BL180" s="14" t="s">
        <v>274</v>
      </c>
      <c r="BM180" s="188" t="s">
        <v>300</v>
      </c>
    </row>
    <row r="181" spans="2:63" s="12" customFormat="1" ht="20.85" customHeight="1">
      <c r="B181" s="160"/>
      <c r="C181" s="161"/>
      <c r="D181" s="162" t="s">
        <v>86</v>
      </c>
      <c r="E181" s="174" t="s">
        <v>301</v>
      </c>
      <c r="F181" s="174" t="s">
        <v>302</v>
      </c>
      <c r="G181" s="161"/>
      <c r="H181" s="161"/>
      <c r="I181" s="164"/>
      <c r="J181" s="175">
        <f>BK181</f>
        <v>0</v>
      </c>
      <c r="K181" s="161"/>
      <c r="L181" s="166"/>
      <c r="M181" s="167"/>
      <c r="N181" s="168"/>
      <c r="O181" s="168"/>
      <c r="P181" s="169">
        <f>P182</f>
        <v>0</v>
      </c>
      <c r="Q181" s="168"/>
      <c r="R181" s="169">
        <f>R182</f>
        <v>0</v>
      </c>
      <c r="S181" s="168"/>
      <c r="T181" s="170">
        <f>T182</f>
        <v>0</v>
      </c>
      <c r="AR181" s="171" t="s">
        <v>158</v>
      </c>
      <c r="AT181" s="172" t="s">
        <v>86</v>
      </c>
      <c r="AU181" s="172" t="s">
        <v>96</v>
      </c>
      <c r="AY181" s="171" t="s">
        <v>134</v>
      </c>
      <c r="BK181" s="173">
        <f>BK182</f>
        <v>0</v>
      </c>
    </row>
    <row r="182" spans="1:65" s="2" customFormat="1" ht="21.75" customHeight="1">
      <c r="A182" s="215"/>
      <c r="B182" s="32"/>
      <c r="C182" s="176" t="s">
        <v>303</v>
      </c>
      <c r="D182" s="176" t="s">
        <v>138</v>
      </c>
      <c r="E182" s="177" t="s">
        <v>304</v>
      </c>
      <c r="F182" s="178" t="s">
        <v>305</v>
      </c>
      <c r="G182" s="179" t="s">
        <v>273</v>
      </c>
      <c r="H182" s="201">
        <v>0.5</v>
      </c>
      <c r="I182" s="181"/>
      <c r="J182" s="182">
        <f>ROUND(I182*H182,2)</f>
        <v>0</v>
      </c>
      <c r="K182" s="183"/>
      <c r="L182" s="36"/>
      <c r="M182" s="184" t="s">
        <v>1</v>
      </c>
      <c r="N182" s="185" t="s">
        <v>52</v>
      </c>
      <c r="O182" s="67"/>
      <c r="P182" s="186">
        <f>O182*H182</f>
        <v>0</v>
      </c>
      <c r="Q182" s="186">
        <v>0</v>
      </c>
      <c r="R182" s="186">
        <f>Q182*H182</f>
        <v>0</v>
      </c>
      <c r="S182" s="186">
        <v>0</v>
      </c>
      <c r="T182" s="187">
        <f>S182*H182</f>
        <v>0</v>
      </c>
      <c r="U182" s="215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  <c r="AR182" s="188" t="s">
        <v>274</v>
      </c>
      <c r="AT182" s="188" t="s">
        <v>138</v>
      </c>
      <c r="AU182" s="188" t="s">
        <v>143</v>
      </c>
      <c r="AY182" s="14" t="s">
        <v>134</v>
      </c>
      <c r="BE182" s="189">
        <f>IF(N182="základní",J182,0)</f>
        <v>0</v>
      </c>
      <c r="BF182" s="189">
        <f>IF(N182="snížená",J182,0)</f>
        <v>0</v>
      </c>
      <c r="BG182" s="189">
        <f>IF(N182="zákl. přenesená",J182,0)</f>
        <v>0</v>
      </c>
      <c r="BH182" s="189">
        <f>IF(N182="sníž. přenesená",J182,0)</f>
        <v>0</v>
      </c>
      <c r="BI182" s="189">
        <f>IF(N182="nulová",J182,0)</f>
        <v>0</v>
      </c>
      <c r="BJ182" s="14" t="s">
        <v>23</v>
      </c>
      <c r="BK182" s="189">
        <f>ROUND(I182*H182,2)</f>
        <v>0</v>
      </c>
      <c r="BL182" s="14" t="s">
        <v>274</v>
      </c>
      <c r="BM182" s="188" t="s">
        <v>306</v>
      </c>
    </row>
    <row r="183" spans="2:63" s="12" customFormat="1" ht="20.85" customHeight="1">
      <c r="B183" s="160"/>
      <c r="C183" s="161"/>
      <c r="D183" s="162" t="s">
        <v>86</v>
      </c>
      <c r="E183" s="174" t="s">
        <v>307</v>
      </c>
      <c r="F183" s="174" t="s">
        <v>308</v>
      </c>
      <c r="G183" s="161"/>
      <c r="H183" s="161"/>
      <c r="I183" s="164"/>
      <c r="J183" s="175">
        <f>BK183</f>
        <v>0</v>
      </c>
      <c r="K183" s="161"/>
      <c r="L183" s="166"/>
      <c r="M183" s="167"/>
      <c r="N183" s="168"/>
      <c r="O183" s="168"/>
      <c r="P183" s="169">
        <f>SUM(P184:P185)</f>
        <v>0</v>
      </c>
      <c r="Q183" s="168"/>
      <c r="R183" s="169">
        <f>SUM(R184:R185)</f>
        <v>0</v>
      </c>
      <c r="S183" s="168"/>
      <c r="T183" s="170">
        <f>SUM(T184:T185)</f>
        <v>0</v>
      </c>
      <c r="AR183" s="171" t="s">
        <v>158</v>
      </c>
      <c r="AT183" s="172" t="s">
        <v>86</v>
      </c>
      <c r="AU183" s="172" t="s">
        <v>96</v>
      </c>
      <c r="AY183" s="171" t="s">
        <v>134</v>
      </c>
      <c r="BK183" s="173">
        <f>SUM(BK184:BK185)</f>
        <v>0</v>
      </c>
    </row>
    <row r="184" spans="1:65" s="2" customFormat="1" ht="21.75" customHeight="1">
      <c r="A184" s="215"/>
      <c r="B184" s="32"/>
      <c r="C184" s="176" t="s">
        <v>309</v>
      </c>
      <c r="D184" s="176" t="s">
        <v>138</v>
      </c>
      <c r="E184" s="177" t="s">
        <v>310</v>
      </c>
      <c r="F184" s="178" t="s">
        <v>311</v>
      </c>
      <c r="G184" s="179" t="s">
        <v>273</v>
      </c>
      <c r="H184" s="201">
        <v>0.07</v>
      </c>
      <c r="I184" s="181"/>
      <c r="J184" s="182">
        <f>ROUND(I184*H184,2)</f>
        <v>0</v>
      </c>
      <c r="K184" s="183"/>
      <c r="L184" s="36"/>
      <c r="M184" s="184" t="s">
        <v>1</v>
      </c>
      <c r="N184" s="185" t="s">
        <v>52</v>
      </c>
      <c r="O184" s="67"/>
      <c r="P184" s="186">
        <f>O184*H184</f>
        <v>0</v>
      </c>
      <c r="Q184" s="186">
        <v>0</v>
      </c>
      <c r="R184" s="186">
        <f>Q184*H184</f>
        <v>0</v>
      </c>
      <c r="S184" s="186">
        <v>0</v>
      </c>
      <c r="T184" s="187">
        <f>S184*H184</f>
        <v>0</v>
      </c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R184" s="188" t="s">
        <v>274</v>
      </c>
      <c r="AT184" s="188" t="s">
        <v>138</v>
      </c>
      <c r="AU184" s="188" t="s">
        <v>143</v>
      </c>
      <c r="AY184" s="14" t="s">
        <v>134</v>
      </c>
      <c r="BE184" s="189">
        <f>IF(N184="základní",J184,0)</f>
        <v>0</v>
      </c>
      <c r="BF184" s="189">
        <f>IF(N184="snížená",J184,0)</f>
        <v>0</v>
      </c>
      <c r="BG184" s="189">
        <f>IF(N184="zákl. přenesená",J184,0)</f>
        <v>0</v>
      </c>
      <c r="BH184" s="189">
        <f>IF(N184="sníž. přenesená",J184,0)</f>
        <v>0</v>
      </c>
      <c r="BI184" s="189">
        <f>IF(N184="nulová",J184,0)</f>
        <v>0</v>
      </c>
      <c r="BJ184" s="14" t="s">
        <v>23</v>
      </c>
      <c r="BK184" s="189">
        <f>ROUND(I184*H184,2)</f>
        <v>0</v>
      </c>
      <c r="BL184" s="14" t="s">
        <v>274</v>
      </c>
      <c r="BM184" s="188" t="s">
        <v>312</v>
      </c>
    </row>
    <row r="185" spans="1:65" s="2" customFormat="1" ht="16.5" customHeight="1">
      <c r="A185" s="215"/>
      <c r="B185" s="32"/>
      <c r="C185" s="176" t="s">
        <v>313</v>
      </c>
      <c r="D185" s="176" t="s">
        <v>138</v>
      </c>
      <c r="E185" s="177" t="s">
        <v>314</v>
      </c>
      <c r="F185" s="178" t="s">
        <v>315</v>
      </c>
      <c r="G185" s="179" t="s">
        <v>273</v>
      </c>
      <c r="H185" s="201">
        <v>1</v>
      </c>
      <c r="I185" s="181"/>
      <c r="J185" s="182">
        <f>ROUND(I185*H185,2)</f>
        <v>0</v>
      </c>
      <c r="K185" s="183"/>
      <c r="L185" s="36"/>
      <c r="M185" s="202" t="s">
        <v>1</v>
      </c>
      <c r="N185" s="203" t="s">
        <v>52</v>
      </c>
      <c r="O185" s="204"/>
      <c r="P185" s="205">
        <f>O185*H185</f>
        <v>0</v>
      </c>
      <c r="Q185" s="205">
        <v>0</v>
      </c>
      <c r="R185" s="205">
        <f>Q185*H185</f>
        <v>0</v>
      </c>
      <c r="S185" s="205">
        <v>0</v>
      </c>
      <c r="T185" s="206">
        <f>S185*H185</f>
        <v>0</v>
      </c>
      <c r="U185" s="215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  <c r="AR185" s="188" t="s">
        <v>274</v>
      </c>
      <c r="AT185" s="188" t="s">
        <v>138</v>
      </c>
      <c r="AU185" s="188" t="s">
        <v>143</v>
      </c>
      <c r="AY185" s="14" t="s">
        <v>134</v>
      </c>
      <c r="BE185" s="189">
        <f>IF(N185="základní",J185,0)</f>
        <v>0</v>
      </c>
      <c r="BF185" s="189">
        <f>IF(N185="snížená",J185,0)</f>
        <v>0</v>
      </c>
      <c r="BG185" s="189">
        <f>IF(N185="zákl. přenesená",J185,0)</f>
        <v>0</v>
      </c>
      <c r="BH185" s="189">
        <f>IF(N185="sníž. přenesená",J185,0)</f>
        <v>0</v>
      </c>
      <c r="BI185" s="189">
        <f>IF(N185="nulová",J185,0)</f>
        <v>0</v>
      </c>
      <c r="BJ185" s="14" t="s">
        <v>23</v>
      </c>
      <c r="BK185" s="189">
        <f>ROUND(I185*H185,2)</f>
        <v>0</v>
      </c>
      <c r="BL185" s="14" t="s">
        <v>274</v>
      </c>
      <c r="BM185" s="188" t="s">
        <v>316</v>
      </c>
    </row>
    <row r="186" spans="1:31" s="2" customFormat="1" ht="6.95" customHeight="1">
      <c r="A186" s="215"/>
      <c r="B186" s="51"/>
      <c r="C186" s="52"/>
      <c r="D186" s="52"/>
      <c r="E186" s="52"/>
      <c r="F186" s="52"/>
      <c r="G186" s="52"/>
      <c r="H186" s="52"/>
      <c r="I186" s="52"/>
      <c r="J186" s="52"/>
      <c r="K186" s="52"/>
      <c r="L186" s="36"/>
      <c r="M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</row>
  </sheetData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BAT21-PC\BAT21</dc:creator>
  <cp:keywords/>
  <dc:description/>
  <cp:lastModifiedBy>Hana Bičíková</cp:lastModifiedBy>
  <dcterms:created xsi:type="dcterms:W3CDTF">2021-03-10T00:06:42Z</dcterms:created>
  <dcterms:modified xsi:type="dcterms:W3CDTF">2021-03-10T13:08:08Z</dcterms:modified>
  <cp:category/>
  <cp:version/>
  <cp:contentType/>
  <cp:contentStatus/>
</cp:coreProperties>
</file>