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1"/>
  </bookViews>
  <sheets>
    <sheet name="Rekapitulace stavby" sheetId="1" r:id="rId1"/>
    <sheet name="A - ZŠ Speciální Lanškroun" sheetId="2" r:id="rId2"/>
    <sheet name="Pokyny pro vyplnění" sheetId="3" r:id="rId3"/>
  </sheets>
  <definedNames>
    <definedName name="_xlnm._FilterDatabase" localSheetId="1" hidden="1">'A - ZŠ Speciální Lanškroun'!$C$103:$J$103</definedName>
    <definedName name="_xlnm.Print_Titles" localSheetId="1">'A - ZŠ Speciální Lanškroun'!$103:$103</definedName>
    <definedName name="_xlnm.Print_Titles" localSheetId="0">'Rekapitulace stavby'!$49:$49</definedName>
    <definedName name="_xlnm.Print_Area" localSheetId="1">'A - ZŠ Speciální Lanškroun'!$C$4:$J$34,'A - ZŠ Speciální Lanškroun'!$C$40:$J$87,'A - ZŠ Speciální Lanškroun'!$C$93:$J$593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<sst xmlns="http://schemas.openxmlformats.org/spreadsheetml/2006/main" count="4758" uniqueCount="1341">
  <si>
    <t>Export VZ</t>
  </si>
  <si>
    <t>List obsahuje:</t>
  </si>
  <si>
    <t>3.0</t>
  </si>
  <si>
    <t>False</t>
  </si>
  <si>
    <t>{E8FEF8F1-30FA-4E2F-A95D-BD2B38771839}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</si>
  <si>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</si>
  <si>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</si>
  <si>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</si>
  <si>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</si>
  <si>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</si>
  <si>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</si>
  <si>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</si>
  <si>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</si>
  <si>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</si>
  <si>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</si>
  <si>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</si>
  <si>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</si>
  <si>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Speciální Lanškroun</t>
  </si>
  <si>
    <t>0,1</t>
  </si>
  <si>
    <t>KSO:</t>
  </si>
  <si>
    <t>CC-CZ:</t>
  </si>
  <si>
    <t>1</t>
  </si>
  <si>
    <t>Místo:</t>
  </si>
  <si>
    <t>Lanškroun</t>
  </si>
  <si>
    <t>Datum:</t>
  </si>
  <si>
    <t>04.05.2020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</si>
  <si>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</si>
  <si>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</si>
  <si>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</si>
  <si>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</si>
  <si>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</si>
  <si>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</si>
  <si>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</si>
  <si>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</si>
  <si>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</si>
  <si>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24678112</t>
  </si>
  <si>
    <t>Energetická agentura s.r.o.</t>
  </si>
  <si>
    <t>cz24678112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</si>
  <si>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</si>
  <si>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</si>
  <si>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</si>
  <si>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</si>
  <si>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</si>
  <si>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</si>
  <si>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</si>
  <si>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</si>
  <si>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</si>
  <si>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</si>
  <si>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</si>
  <si>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</si>
  <si>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</si>
  <si>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</si>
  <si>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</si>
  <si>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</si>
  <si>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</si>
  <si>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</si>
  <si>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</si>
  <si>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</si>
  <si>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</si>
  <si>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</si>
  <si>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</si>
  <si>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</si>
  <si>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</si>
  <si>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</si>
  <si>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</si>
  <si>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</si>
  <si>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</si>
  <si>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</si>
  <si>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</si>
  <si>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</si>
  <si>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</si>
  <si>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</si>
  <si>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</si>
  <si>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</si>
  <si>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</si>
  <si>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</si>
  <si>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</si>
  <si>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</si>
  <si>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</si>
  <si>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</si>
  <si>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</si>
  <si>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</si>
  <si>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</si>
  <si>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</si>
  <si>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</si>
  <si>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</si>
  <si>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</si>
  <si>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</si>
  <si>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</si>
  <si>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</si>
  <si>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</si>
  <si>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</si>
  <si>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</si>
  <si>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</si>
  <si>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</si>
  <si>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</si>
  <si>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</si>
  <si>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</si>
  <si>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733 - Ústřední vytápění - rozvodné potrubí</t>
  </si>
  <si>
    <t xml:space="preserve">    735 - Ústřední vytápění - otopná tělesa</t>
  </si>
  <si>
    <t xml:space="preserve">    743 - Elektromontáže - hrubá montáž - hromosvod</t>
  </si>
  <si>
    <t xml:space="preserve">    748 - Elektromontáže - osvětlovací zařízení a svítidla</t>
  </si>
  <si>
    <t xml:space="preserve">    751 - Vzduchotechnika</t>
  </si>
  <si>
    <t xml:space="preserve">    761 - Konstrukce prosvětlovací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</si>
  <si>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</si>
  <si>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</si>
  <si>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</si>
  <si>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</si>
  <si>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</si>
  <si>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</si>
  <si>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</t>
  </si>
  <si>
    <t>M - Práce a dodávky M</t>
  </si>
  <si>
    <t xml:space="preserve">    22-M - Montáže technologických zařízení </t>
  </si>
  <si>
    <t xml:space="preserve">    58-M - Revize vyhrazených technických zařízení</t>
  </si>
  <si>
    <t>N00 - Nepojmenované práce</t>
  </si>
  <si>
    <t xml:space="preserve">    N01 - Nezařazené práce</t>
  </si>
  <si>
    <t>VRN - Vedlejší rozpočtové náklady</t>
  </si>
  <si>
    <t xml:space="preserve">    VRN1 - Průzkumné, geodetické a projektové práce</t>
  </si>
  <si>
    <t xml:space="preserve">    VRN2 - Ostatní náklady dle vyhl. 230/2012 Sb.   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</si>
  <si>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</si>
  <si>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</si>
  <si>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</si>
  <si>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</si>
  <si>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</si>
  <si>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</si>
  <si>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</si>
  <si>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</si>
  <si>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</si>
  <si>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</si>
  <si>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</si>
  <si>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</si>
  <si>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</si>
  <si>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</si>
  <si>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</si>
  <si>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</si>
  <si>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</si>
  <si>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</si>
  <si>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</si>
  <si>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</si>
  <si>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</si>
  <si>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</si>
  <si>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</si>
  <si>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</si>
  <si>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4</t>
  </si>
  <si>
    <t>291885164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</si>
  <si>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</si>
  <si>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</si>
  <si>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VV</t>
  </si>
  <si>
    <t>138+5,5+3,5+31+36+124</t>
  </si>
  <si>
    <t>113201111</t>
  </si>
  <si>
    <t>Vytrhání obrub chodníkových ležatých</t>
  </si>
  <si>
    <t>m</t>
  </si>
  <si>
    <t>289929263</t>
  </si>
  <si>
    <t>Vytrhání obrub s vybouráním lože, s přemístěním hmot na skládku na vzdálenost do 3 m nebo s naložením na dopravní prostředek chodníkových ležatých</t>
  </si>
  <si>
    <t>3</t>
  </si>
  <si>
    <t>132201101</t>
  </si>
  <si>
    <t>Hloubení rýh š do 600 mm v hornině tř. 3 objemu do 100 m3</t>
  </si>
  <si>
    <t>m3</t>
  </si>
  <si>
    <t>-1571502826</t>
  </si>
  <si>
    <t>Hloubení zapažených i nezapažených rýh šířky do 600 mm s urovnáním dna do předepsaného profilu a spádu v hornině tř. 3 do 100 m3</t>
  </si>
  <si>
    <t>(9,55+6,55*2+12+4,5*2)*0,8*2,5</t>
  </si>
  <si>
    <t>(10+3)*0,8*2,5</t>
  </si>
  <si>
    <t>Součet</t>
  </si>
  <si>
    <t>132201109</t>
  </si>
  <si>
    <t>Příplatek za lepivost k hloubení rýh š do 600 mm v hornině tř. 3</t>
  </si>
  <si>
    <t>-1686000263</t>
  </si>
  <si>
    <t>Hloubení zapažených i nezapažených rýh šířky do 600 mm s urovnáním dna do předepsaného profilu a spádu v hornině tř. 3 Příplatek k cenám za lepivost horniny tř. 3</t>
  </si>
  <si>
    <t>5</t>
  </si>
  <si>
    <t>161101101</t>
  </si>
  <si>
    <t>Svislé přemístění výkopku z horniny tř. 1 až 4 hl výkopu do 2,5 m</t>
  </si>
  <si>
    <t>-32524197</t>
  </si>
  <si>
    <t>Svislé přemístění výkopku bez naložení do dopravní nádoby avšak s vyprázdněním dopravní nádoby na hromadu nebo do dopravního prostředku z horniny tř. 1 až 4, při hloubce výkopu přes 1 do 2,5 m</t>
  </si>
  <si>
    <t>6</t>
  </si>
  <si>
    <t>162701105</t>
  </si>
  <si>
    <t>Vodorovné přemístění do 10000 m výkopku/sypaniny z horniny tř. 1 až 4</t>
  </si>
  <si>
    <t>-445001483</t>
  </si>
  <si>
    <t>Vodorovné přemístění výkopku nebo sypaniny po suchu na obvyklém dopravním prostředku, bez naložení výkopku, avšak se složením bez rozhrnutí z horniny tř. 1 až 4 na vzdálenost přes 9 000 do 10 000 m</t>
  </si>
  <si>
    <t>7</t>
  </si>
  <si>
    <t>167101101</t>
  </si>
  <si>
    <t>Nakládání výkopku z hornin tř. 1 až 4 do 100 m3</t>
  </si>
  <si>
    <t>1224286494</t>
  </si>
  <si>
    <t>Nakládání, skládání a překládání neulehlého výkopku nebo sypaniny nakládání, množství do 100 m3, z hornin tř. 1 až 4</t>
  </si>
  <si>
    <t>8</t>
  </si>
  <si>
    <t>171201201</t>
  </si>
  <si>
    <t>Uložení sypaniny na skládky</t>
  </si>
  <si>
    <t>1025085205</t>
  </si>
  <si>
    <t>9</t>
  </si>
  <si>
    <t>171201211</t>
  </si>
  <si>
    <t>Poplatek za uložení odpadu ze sypaniny na skládce (skládkovné)</t>
  </si>
  <si>
    <t>t</t>
  </si>
  <si>
    <t>-92444530</t>
  </si>
  <si>
    <t>Uložení sypaniny poplatek za uložení sypaniny na skládce (skládkovné)</t>
  </si>
  <si>
    <t>174101101</t>
  </si>
  <si>
    <t>Zásyp jam, šachet rýh nebo kolem objektů sypaninou se zhutněním</t>
  </si>
  <si>
    <t>235044152</t>
  </si>
  <si>
    <t>Zásyp sypaninou z jakékoliv horniny s uložením výkopku ve vrstvách se zhutněním jam, šachet, rýh nebo kolem objektů v těchto vykopávkách</t>
  </si>
  <si>
    <t>11</t>
  </si>
  <si>
    <t>M</t>
  </si>
  <si>
    <t>583336270</t>
  </si>
  <si>
    <t>kamenivo těžené hrubé frakce 4-8</t>
  </si>
  <si>
    <t>-1726357902</t>
  </si>
  <si>
    <t>Kamenivo přírodní těžené pro stavební účely  PTK  (drobné, hrubé, štěrkopísky) kamenivo těžené hrubé frakce   4-8   Tovačov</t>
  </si>
  <si>
    <t>(0,4*338*1,2)*1,4</t>
  </si>
  <si>
    <t>12</t>
  </si>
  <si>
    <t>583336520</t>
  </si>
  <si>
    <t>kamenivo těžené hrubé frakce 8-16</t>
  </si>
  <si>
    <t>-230291751</t>
  </si>
  <si>
    <t>Kamenivo přírodní těžené pro stavební účely  PTK  (drobné, hrubé, štěrkopísky) kamenivo těžené hrubé frakce   8-16 Tovačov</t>
  </si>
  <si>
    <t>(0,5*338*1,2)*1,4</t>
  </si>
  <si>
    <t>13</t>
  </si>
  <si>
    <t>180404112</t>
  </si>
  <si>
    <t>Založení hřišťového trávníku výsevem na vrstvě substrátu</t>
  </si>
  <si>
    <t>1971137655</t>
  </si>
  <si>
    <t>14</t>
  </si>
  <si>
    <t>005724100</t>
  </si>
  <si>
    <t>osivo směs travní parková</t>
  </si>
  <si>
    <t>kg</t>
  </si>
  <si>
    <t>-1105578365</t>
  </si>
  <si>
    <t>Osiva pícnin směsi travní balení obvykle 25 kg parková</t>
  </si>
  <si>
    <t>250*0,03 'Přepočtené koeficientem množství</t>
  </si>
  <si>
    <t>181102302</t>
  </si>
  <si>
    <t>Úprava pláně v zářezech se zhutněním - dno vykopané drenáže</t>
  </si>
  <si>
    <t>419097254</t>
  </si>
  <si>
    <t>Úprava pláně v zářezech mimo skalních se zhutněním</t>
  </si>
  <si>
    <t>(45*0,6)</t>
  </si>
  <si>
    <t>16</t>
  </si>
  <si>
    <t>182303111</t>
  </si>
  <si>
    <t>Doplnění zeminy nebo substrátu na travnatých plochách tl 50 mm rovina v rovinně a svahu do 1:5</t>
  </si>
  <si>
    <t>2019082590</t>
  </si>
  <si>
    <t>Doplnění zeminy nebo substrátu na travnatých plochách tloušťky do 50 mm v rovině nebo na svahu do 1:5</t>
  </si>
  <si>
    <t>17</t>
  </si>
  <si>
    <t>103715000</t>
  </si>
  <si>
    <t>substrát pro trávníky A  VL</t>
  </si>
  <si>
    <t>-1831500527</t>
  </si>
  <si>
    <t>Hnojiva humusová substrát pro trávníky A      VL</t>
  </si>
  <si>
    <t>258,620689655172*0,058 'Přepočtené koeficientem množství</t>
  </si>
  <si>
    <t>Zakládání</t>
  </si>
  <si>
    <t>18</t>
  </si>
  <si>
    <t>211571111</t>
  </si>
  <si>
    <t>Výplň odvodňovacích žeber nebo trativodů štěrkopískem tříděným</t>
  </si>
  <si>
    <t>-1071121885</t>
  </si>
  <si>
    <t>Výplň kamenivem do rýh odvodňovacích žeber nebo trativodů bez zhutnění, s úpravou povrchu výplně štěrkopískem tříděným</t>
  </si>
  <si>
    <t>(9,55+6,55*2+12+4,5*2)*0,8*2*1,4*1</t>
  </si>
  <si>
    <t>drenáž</t>
  </si>
  <si>
    <t>(10+3)*0,6*2,5*1,4*1</t>
  </si>
  <si>
    <t>19</t>
  </si>
  <si>
    <t>211971110</t>
  </si>
  <si>
    <t>Zřízení opláštění žeber nebo trativodů geotextilií v rýze nebo zářezu sklonu do 1:2</t>
  </si>
  <si>
    <t>610464289</t>
  </si>
  <si>
    <t>Zřízení opláštění výplně z geotextilie odvodňovacích žeber nebo trativodů v rýze nebo zářezu se stěnami šikmými o sklonu do 1:2</t>
  </si>
  <si>
    <t>20</t>
  </si>
  <si>
    <t>693111440</t>
  </si>
  <si>
    <t>textilie 63/25 250 g/m2 do š 8,8 m</t>
  </si>
  <si>
    <t>-1935181759</t>
  </si>
  <si>
    <t>Geotextilie geotextilie netkané GEOFILTEX 63 (polypropylenová vlákna) se základní ÚV stabilizací šíře do 8,8 m 63/ 25  250 g/m2</t>
  </si>
  <si>
    <t>279113124</t>
  </si>
  <si>
    <t>Základová zeď tl do 300 mm z tvárnic ztraceného bednění včetně výplně z betonu tř. C 12/15</t>
  </si>
  <si>
    <t>-1816006032</t>
  </si>
  <si>
    <t>Základové zdi z tvárnic ztraceného bednění včetně výplně z betonu bez zvláštních nároků na vliv prostředí (X0, XC) třídy C 12/15, tloušťky zdiva přes 250 do 300 mm</t>
  </si>
  <si>
    <t>30,5*2*0,25*1,2</t>
  </si>
  <si>
    <t>Vodorovné konstrukce</t>
  </si>
  <si>
    <t>22</t>
  </si>
  <si>
    <t>430321414a</t>
  </si>
  <si>
    <t>Schodišťová konstrukce a rampa ze ŽB tř. C 25/30 - nové venkovní schodiště zahrada</t>
  </si>
  <si>
    <t>355242714</t>
  </si>
  <si>
    <t>Schodišťové konstrukce a rampy z betonu železového (bez výztuže) stupně, schodnice, ramena, podesty s nosníky tř. C 25/30</t>
  </si>
  <si>
    <t>1,8*1,7*2+3*2,55*2+10*1,05*2</t>
  </si>
  <si>
    <t>23</t>
  </si>
  <si>
    <t>430321414</t>
  </si>
  <si>
    <t>Schodišťová konstrukce a rampa ze ŽB tř. C 25/30 - nové venkovní schodiště vstupní</t>
  </si>
  <si>
    <t>-1877513025</t>
  </si>
  <si>
    <t>7,5*0,85*2,35</t>
  </si>
  <si>
    <t>24</t>
  </si>
  <si>
    <t>430361321</t>
  </si>
  <si>
    <t>Výztuž schodišťové konstrukce a rampy betonářskou ocelí 11 373</t>
  </si>
  <si>
    <t>1762814551</t>
  </si>
  <si>
    <t>Výztuž schodišťových konstrukcí a ramp stupňů, schodnic, ramen, podest s nosníky z betonářské oceli 11 373 (EZ)</t>
  </si>
  <si>
    <t>25</t>
  </si>
  <si>
    <t>465921112</t>
  </si>
  <si>
    <t>Kladení dlažby z betonových desek tl do 100 mm hmotnosti do 90 kg s vyplněním spár drnem</t>
  </si>
  <si>
    <t>-1378741407</t>
  </si>
  <si>
    <t>Kladení dlažby z betonových desek a tvárnic na sucho hmotnosti jednotlivých desek nebo tvárnic do 90 kg s vyplněním spár těženým kamenivem, drnem nebo ornicí s osetím, tl. desek do 100 mm</t>
  </si>
  <si>
    <t>26</t>
  </si>
  <si>
    <t>592457230</t>
  </si>
  <si>
    <t>dlažba betonová na terasy vymývaná 50x50x5 cm</t>
  </si>
  <si>
    <t>kus</t>
  </si>
  <si>
    <t>34842177</t>
  </si>
  <si>
    <t>Dlaždice betonové dlažba betonová na terasy povrch vymývaný BEST - TERASOVÁ  50 x 50 x 5</t>
  </si>
  <si>
    <t>338/(0,5*0,5)</t>
  </si>
  <si>
    <t>Úpravy povrchů, podlahy a osazování výplní</t>
  </si>
  <si>
    <t>27</t>
  </si>
  <si>
    <t>60000</t>
  </si>
  <si>
    <t xml:space="preserve">Posouzení míry přilnavosti lepící páskou   </t>
  </si>
  <si>
    <t>kpl</t>
  </si>
  <si>
    <t>1402543603</t>
  </si>
  <si>
    <t>28</t>
  </si>
  <si>
    <t>60001</t>
  </si>
  <si>
    <t xml:space="preserve">Posouzení podkladu otěrem   </t>
  </si>
  <si>
    <t>769958252</t>
  </si>
  <si>
    <t>29</t>
  </si>
  <si>
    <t>60002</t>
  </si>
  <si>
    <t xml:space="preserve">Posouzení přídržnosti podkladu mřížkovou zkouškou dle ČSN ISO 2409   </t>
  </si>
  <si>
    <t>-1058613167</t>
  </si>
  <si>
    <t>30</t>
  </si>
  <si>
    <t>60003</t>
  </si>
  <si>
    <t xml:space="preserve">Posouzení vlhkosti podkladu nepřímou metodou   </t>
  </si>
  <si>
    <t>397858567</t>
  </si>
  <si>
    <t>31</t>
  </si>
  <si>
    <t>622130000</t>
  </si>
  <si>
    <t>Vyrovnání podkladu vnějších stěn maltou cementovou tl do 10 mm + perlinka - sokl bez zateplení</t>
  </si>
  <si>
    <t>-307305993</t>
  </si>
  <si>
    <t>Vyrovnání nerovností podkladu vnějších omítaných ploch maltou, tloušťky do 10 mm cementovou stěn</t>
  </si>
  <si>
    <t>štíty</t>
  </si>
  <si>
    <t>18*2</t>
  </si>
  <si>
    <t>sokl pod obklad pásky</t>
  </si>
  <si>
    <t>(6,6+6,8)*0,8+24,5*0,4+(6,4+6,1+12)*1,3+(6,6*2)*0,9+12,6*0,8+3,45*0,4+5*1,3</t>
  </si>
  <si>
    <t>32</t>
  </si>
  <si>
    <t>622211011</t>
  </si>
  <si>
    <t>Montáž kontaktního zateplení vnějších stěn z polystyrénových desek tl do 80 mm</t>
  </si>
  <si>
    <t>276916838</t>
  </si>
  <si>
    <t>Montáž kontaktního zateplení z polystyrenových desek nebo z kombinovaných desek na vnější stěny, tloušťky desek přes 40 do 80 mm</t>
  </si>
  <si>
    <t>33</t>
  </si>
  <si>
    <t>283764160</t>
  </si>
  <si>
    <t xml:space="preserve">deska z extrudovaného polystyrénu XPS 40 mm - parapety </t>
  </si>
  <si>
    <t>-1263963539</t>
  </si>
  <si>
    <t>Desky z lehčených plastů desky z extrudovaného polystyrenu desky z extrudovaného polystyrenu XPS hladký povrch, 40 mm</t>
  </si>
  <si>
    <t>50*0,3</t>
  </si>
  <si>
    <t>34</t>
  </si>
  <si>
    <t>622211031</t>
  </si>
  <si>
    <t>Montáž kontaktního zateplení vnějších stěn z polystyrénových desek tl do 160 mm</t>
  </si>
  <si>
    <t>-1299618867</t>
  </si>
  <si>
    <t>Montáž kontaktního zateplení z polystyrenových desek nebo z kombinovaných desek na vnější stěny, tloušťky desek přes 120 do 160 mm</t>
  </si>
  <si>
    <t>66,606+78,387</t>
  </si>
  <si>
    <t>35</t>
  </si>
  <si>
    <t>283764250</t>
  </si>
  <si>
    <t>deska z extrudovaného polystyrénu XPS 300 SF 160 mm</t>
  </si>
  <si>
    <t>-152907174</t>
  </si>
  <si>
    <t>Desky z lehčených plastů desky z extrudovaného polystyrenu desky z extrudovaného polystyrenu BACHL BACHL XPS 300 SF hladký povrch, ozub po celém obvodu 1265 x 615 mm (krycí plocha 0,75 m2) 160 mm</t>
  </si>
  <si>
    <t>1,30*(6,1+6,4+12)</t>
  </si>
  <si>
    <t>24,5*0,4+(6,6+6,7)*0,6</t>
  </si>
  <si>
    <t>(1,3*4,95+3,5*0,4)*2</t>
  </si>
  <si>
    <t>65,3*1,02 'Přepočtené koeficientem množství</t>
  </si>
  <si>
    <t>36</t>
  </si>
  <si>
    <t>283764240</t>
  </si>
  <si>
    <t>deska z extrudovaného polystyrénu XPS 300 SF 140 mm</t>
  </si>
  <si>
    <t>1171559248</t>
  </si>
  <si>
    <t>Desky z lehčených plastů desky z extrudovaného polystyrenu desky z extrudovaného polystyrenu BACHL BACHL XPS 300 SF hladký povrch, ozub po celém obvodu 1265 x 615 mm (krycí plocha 0,75 m2) 140 mm</t>
  </si>
  <si>
    <t>0,6*3,5+4,95*0,85+0,6*3,5+4,95*0,85+24,6*0,65+6,8*0,65+2,3*10+12,5*0,85+12*0,85</t>
  </si>
  <si>
    <t>76,85*1,02 'Přepočtené koeficientem množství</t>
  </si>
  <si>
    <t>37</t>
  </si>
  <si>
    <t>622212061</t>
  </si>
  <si>
    <t>Montáž kontaktního zateplení vnějšího ostění hl. špalety do 400 mm z polystyrenu tl do 80 mm</t>
  </si>
  <si>
    <t>-2032877074</t>
  </si>
  <si>
    <t>Montáž kontaktního zateplení vnějšího ostění nebo nadpraží z polystyrenových desek hloubky špalet přes 200 do 400 mm, tloušťky desek přes 40 do 80 mm</t>
  </si>
  <si>
    <t>82+56</t>
  </si>
  <si>
    <t>38</t>
  </si>
  <si>
    <t>622221121</t>
  </si>
  <si>
    <t>Montáž kontaktního zateplení vnějších stěn z minerální vlny s kolmou orientací tl do 120 mm - atika odvrácená strana</t>
  </si>
  <si>
    <t>1100357208</t>
  </si>
  <si>
    <t>Montáž kontaktního zateplení z desek z minerální vlny s kolmou orientací vláken na vnější stěny, tloušťky desek přes 80 do 120 mm</t>
  </si>
  <si>
    <t>39</t>
  </si>
  <si>
    <t>631515270</t>
  </si>
  <si>
    <t>deska minerální izolační tl. 100 mm</t>
  </si>
  <si>
    <t>2136599335</t>
  </si>
  <si>
    <t>(7,025+3+3+6,925+12,55+6,925+4,505*2+12,15+7,025)*0,5</t>
  </si>
  <si>
    <t>33,805*1,02 'Přepočtené koeficientem množství</t>
  </si>
  <si>
    <t>40</t>
  </si>
  <si>
    <t>622221131</t>
  </si>
  <si>
    <t>Montáž kontaktního zateplení vnějších stěn z minerální vlny s kolmou orientací tl do 160 mm - minerál na hlavní ploše</t>
  </si>
  <si>
    <t>600875684</t>
  </si>
  <si>
    <t>Montáž kontaktního zateplení z desek z minerální vlny s kolmou orientací vláken na vnější stěny, tloušťky desek přes 120 do 160 mm</t>
  </si>
  <si>
    <t>41</t>
  </si>
  <si>
    <t>631515380</t>
  </si>
  <si>
    <t>deska minerální izolační tl. 160 mm 0,035</t>
  </si>
  <si>
    <t>641229854</t>
  </si>
  <si>
    <t>deska minerální izolační tl. 160 mm</t>
  </si>
  <si>
    <t>Sv</t>
  </si>
  <si>
    <t>6,8*(3,6+6,5)+(6,1+6,4+12)*4,45+6,6*(3,6+0,65)</t>
  </si>
  <si>
    <t>-1,15*1,15*6-1,15*1,8*5-0,6*0,85*2</t>
  </si>
  <si>
    <t>JZ</t>
  </si>
  <si>
    <t>(6,6+24,5+6,8)*4</t>
  </si>
  <si>
    <t>-1,5*1,95*6-1,2*2,45*11-1,2*2,8*1</t>
  </si>
  <si>
    <t>SZ</t>
  </si>
  <si>
    <t>(4,95*3,8)+3,65*12,55+3,25*3,5</t>
  </si>
  <si>
    <t>-1,15*1,15*2-2,65*1,95*3-0,9*2</t>
  </si>
  <si>
    <t>JV</t>
  </si>
  <si>
    <t>(4,95*3,8)</t>
  </si>
  <si>
    <t>-1,15*1,15*2+3,45*3,5-0,9*2</t>
  </si>
  <si>
    <t>367,285*1,02 'Přepočtené koeficientem množství</t>
  </si>
  <si>
    <t>42</t>
  </si>
  <si>
    <t>622251001</t>
  </si>
  <si>
    <t>Příplatek k cenám kontaktního zateplení vnějších stěn za montáž pod keramický obklad</t>
  </si>
  <si>
    <t>-160750819</t>
  </si>
  <si>
    <t>Montáž kontaktního zateplení Příplatek k cenám za montáž pod keramický obklad na vnější stěny</t>
  </si>
  <si>
    <t>43</t>
  </si>
  <si>
    <t>622251101</t>
  </si>
  <si>
    <t>Příplatek k cenám kontaktního zateplení stěn za použití tepelněizolačních zátek z polystyrenu</t>
  </si>
  <si>
    <t>-1187181672</t>
  </si>
  <si>
    <t>Montáž kontaktního zateplení Příplatek k cenám za zápustnou montáž kotev s použitím tepelněizolačních zátek na vnější stěny z polystyrenu</t>
  </si>
  <si>
    <t>44</t>
  </si>
  <si>
    <t>622251105</t>
  </si>
  <si>
    <t>Příplatek k cenám kontaktního zateplení stěn za použití tepelněizolačních zátek z minerální vlny</t>
  </si>
  <si>
    <t>555985910</t>
  </si>
  <si>
    <t>Montáž kontaktního zateplení Příplatek k cenám za zápustnou montáž kotev s použitím tepelněizolačních zátek na vnější stěny z minerální vlny</t>
  </si>
  <si>
    <t>45</t>
  </si>
  <si>
    <t>622252001</t>
  </si>
  <si>
    <t>Montáž zakládacích soklových lišt kontaktního zateplení</t>
  </si>
  <si>
    <t>476937327</t>
  </si>
  <si>
    <t>Montáž lišt kontaktního zateplení zakládacích soklových připevněných hmoždinkami</t>
  </si>
  <si>
    <t>120</t>
  </si>
  <si>
    <t>46</t>
  </si>
  <si>
    <t>590516510</t>
  </si>
  <si>
    <t>lišta soklová Al s okapničkou, zakládací U 14 cm, 0,95/200 cm</t>
  </si>
  <si>
    <t>1408169520</t>
  </si>
  <si>
    <t>Kontaktní zateplovací systémy příslušenství kontaktních zateplovacích systémů lišty soklové  - zakládací spodní profil U - Form s okapničkou, Al, délka 200 cm U 14 cm  0,95/200</t>
  </si>
  <si>
    <t>47</t>
  </si>
  <si>
    <t>622252002</t>
  </si>
  <si>
    <t>Montáž ostatních lišt kontaktního zateplení</t>
  </si>
  <si>
    <t>1213172502</t>
  </si>
  <si>
    <t>Montáž lišt kontaktního zateplení ostatních stěnových, dilatačních apod. lepených do tmelu</t>
  </si>
  <si>
    <t>48</t>
  </si>
  <si>
    <t>590514840</t>
  </si>
  <si>
    <t>lišta rohová PVC 10/10 cm s tkaninou bal. 2,5 m</t>
  </si>
  <si>
    <t>-1426989859</t>
  </si>
  <si>
    <t>Kontaktní zateplovací systémy příslušenství kontaktních zateplovacích systémů lišta rohová s tkaninou - rohovník  2,5m PVC 10/10 cm</t>
  </si>
  <si>
    <t>49</t>
  </si>
  <si>
    <t>590514840b</t>
  </si>
  <si>
    <t>lišta rohová PVC 10/10 cm s tkaninou bal. 2,5 m - ostění</t>
  </si>
  <si>
    <t>198512826</t>
  </si>
  <si>
    <t>50</t>
  </si>
  <si>
    <t>590514800</t>
  </si>
  <si>
    <t>lišta rohová Al 10/10 cm s tkaninou a okapničkou</t>
  </si>
  <si>
    <t>1455706789</t>
  </si>
  <si>
    <t>Kontaktní zateplovací systémy příslušenství kontaktních zateplovacích systémů lišta rohová s tkaninou a okapničkou</t>
  </si>
  <si>
    <t>51</t>
  </si>
  <si>
    <t>590515120</t>
  </si>
  <si>
    <t>profil parapetní - plast 2 m</t>
  </si>
  <si>
    <t>1246815132</t>
  </si>
  <si>
    <t>Kontaktní zateplovací systémy příslušenství kontaktních zateplovacích systémů profil okenní s nepřiznanou okapnicí - Thermospoj LPE plast 2 m</t>
  </si>
  <si>
    <t>52</t>
  </si>
  <si>
    <t>622335202</t>
  </si>
  <si>
    <t>Oprava cementové škrábané omítky vnějších stěn v rozsahu do 30%</t>
  </si>
  <si>
    <t>-86611114</t>
  </si>
  <si>
    <t>Oprava cementové škrábané (břízolitové) omítky vnějších ploch stěn, v rozsahu opravované plochy přes 10 do 30%</t>
  </si>
  <si>
    <t>53</t>
  </si>
  <si>
    <t>622511000</t>
  </si>
  <si>
    <t xml:space="preserve">příplatek za 2 násobnou perlinku vč. lepidla v místě soklu </t>
  </si>
  <si>
    <t>1761931828</t>
  </si>
  <si>
    <t>54</t>
  </si>
  <si>
    <t>622511111</t>
  </si>
  <si>
    <t>Tenkovrstvá mozaiková střednězrnná omítka včetně penetrace vnějších stěn - XPS sokl - soklová marmolit</t>
  </si>
  <si>
    <t>-1685602514</t>
  </si>
  <si>
    <t>Omítka tenkovrstvá akrylátová vnějších ploch probarvená, včetně penetrace podkladu mozaiková střednězrnná stěn</t>
  </si>
  <si>
    <t>55</t>
  </si>
  <si>
    <t>622521011</t>
  </si>
  <si>
    <t>Tenkovrstvá silikátová zrnitá omítka tl. 1,5 mm včetně penetrace vnějších stěn</t>
  </si>
  <si>
    <t>-1542564367</t>
  </si>
  <si>
    <t>Omítka tenkovrstvá silikátová vnějších ploch probarvená, včetně penetrace podkladu zrnitá, tloušťky 1,5 mm stěn</t>
  </si>
  <si>
    <t>374,631+66,606+78,387+138*0,3</t>
  </si>
  <si>
    <t>56</t>
  </si>
  <si>
    <t>624635301</t>
  </si>
  <si>
    <t xml:space="preserve">Tmelení akrylátovým tmelem spáry průřezu do 200mm2 - kout okna </t>
  </si>
  <si>
    <t>-1776106866</t>
  </si>
  <si>
    <t>Úpravy vnějších vodorovných a svislých spar obvodového pláště z panelových dílců tmelení spáry tmelem akrylátovým, průřezu tmeleného profilu do 200 mm2.</t>
  </si>
  <si>
    <t>57</t>
  </si>
  <si>
    <t>629991012</t>
  </si>
  <si>
    <t>Zakrytí výplní otvorů fólií přilepenou na začišťovací lišty</t>
  </si>
  <si>
    <t>418149194</t>
  </si>
  <si>
    <t>Zakrytí vnějších ploch před znečištěním včetně pozdějšího odkrytí výplní otvorů a svislých ploch fólií přilepenou na začišťovací lištu</t>
  </si>
  <si>
    <t>58</t>
  </si>
  <si>
    <t>629995101</t>
  </si>
  <si>
    <t>Očištění vnějších ploch tlakovou vodou</t>
  </si>
  <si>
    <t>821751977</t>
  </si>
  <si>
    <t>Očištění vnějších ploch tlakovou vodou omytím</t>
  </si>
  <si>
    <t>59</t>
  </si>
  <si>
    <t>629995151</t>
  </si>
  <si>
    <t>Očištění vnějších ploch napadených mikroorganismy okartáčováním</t>
  </si>
  <si>
    <t>378001284</t>
  </si>
  <si>
    <t>60</t>
  </si>
  <si>
    <t>629999011</t>
  </si>
  <si>
    <t>Příplatek k úpravám povrchů za provádění styku dvou barev nebo struktur na fasádě</t>
  </si>
  <si>
    <t>1118811240</t>
  </si>
  <si>
    <t>Příplatky k cenám úprav vnějších povrchů za zvýšenou pracnost při provádění styku dvou barev nebo struktur na fasádě</t>
  </si>
  <si>
    <t>61</t>
  </si>
  <si>
    <t>632451034</t>
  </si>
  <si>
    <t>Vyrovnávací potěr tl do 50 mm z MC 15 provedený v ploše</t>
  </si>
  <si>
    <t>1140672990</t>
  </si>
  <si>
    <t>Potěr cementový vyrovnávací z malty (MC-15) v ploše o průměrné (střední) tl. přes 40 do 50 mm</t>
  </si>
  <si>
    <t>62</t>
  </si>
  <si>
    <t>637311122</t>
  </si>
  <si>
    <t>Okapový chodník z betonových chodníkových obrubníků stojatých lože beton</t>
  </si>
  <si>
    <t>-2050670804</t>
  </si>
  <si>
    <t>Okapový chodník z obrubníků betonových chodníkových se zalitím spár cementovou maltou do lože z betonu prostého, z obrubníků stojatých</t>
  </si>
  <si>
    <t>Trubní vedení</t>
  </si>
  <si>
    <t>63</t>
  </si>
  <si>
    <t>871238111</t>
  </si>
  <si>
    <t>Kladení drenážního potrubí z tvrdého PVC průměru do 200 mm</t>
  </si>
  <si>
    <t>-108578442</t>
  </si>
  <si>
    <t>Kladení drenážního potrubí z plastických hmot do připravené rýhy z tvrdého PVC, průměru přes 150 do 200 mm</t>
  </si>
  <si>
    <t>64</t>
  </si>
  <si>
    <t>286112250</t>
  </si>
  <si>
    <t>trubka drenážní flexibilní D 160 mm</t>
  </si>
  <si>
    <t>250940303</t>
  </si>
  <si>
    <t>Trubky z polyvinylchloridu trubky drenážní drenážní systém  PipeLife trubka flexibilní D 160 mm</t>
  </si>
  <si>
    <t>(9,55+6,55*2+12+4,5*2)</t>
  </si>
  <si>
    <t>10+3</t>
  </si>
  <si>
    <t>1,2*56,65</t>
  </si>
  <si>
    <t>67,98*1,02 'Přepočtené koeficientem množství</t>
  </si>
  <si>
    <t>65</t>
  </si>
  <si>
    <t>895170101</t>
  </si>
  <si>
    <t>Drenážní šachta z PP DN 300  pro napojení potrubí D 80/110</t>
  </si>
  <si>
    <t>1425464410</t>
  </si>
  <si>
    <t>Drenážní šachta z polypropylenu PP DN 300 pro napojení potrubí D 80/110</t>
  </si>
  <si>
    <t>66</t>
  </si>
  <si>
    <t>895170131</t>
  </si>
  <si>
    <t>Drenážní  šachta z PP DN 300 poklop plastový pochůzí pro zatížení 1,5 t</t>
  </si>
  <si>
    <t>-1449860897</t>
  </si>
  <si>
    <t>Drenážní šachta z polypropylenu PP DN 300 poklop plastový (pro zatížení) pochůzí (1,5 t)</t>
  </si>
  <si>
    <t>Ostatní konstrukce a práce, bourání</t>
  </si>
  <si>
    <t>67</t>
  </si>
  <si>
    <t>941211812</t>
  </si>
  <si>
    <t>Demontáž lešení řadového rámového lehkého zatížení do 200 kg/m2 š do 0,9 m v do 25 m</t>
  </si>
  <si>
    <t>1544366980</t>
  </si>
  <si>
    <t>Demontáž lešení řadového rámového lehkého pracovního s provozním zatížením tř. 3 do 200 kg/m2 šířky tř. SW06 přes 0,6 do 0,9 m, výšky přes 10 do 25 m</t>
  </si>
  <si>
    <t>117*5</t>
  </si>
  <si>
    <t>68</t>
  </si>
  <si>
    <t>941221112</t>
  </si>
  <si>
    <t>Montáž lešení řadového rámového těžkého zatížení do 200 kg/m2 š do 1,2 m v do 25 m</t>
  </si>
  <si>
    <t>-1675697101</t>
  </si>
  <si>
    <t>Montáž lešení řadového rámového těžkého pracovního s podlahami s provozním zatížením tř. 3 do 200 kg/m2 šířky tř. SW09 přes 0,9 do 1,2 m, výšky přes 10 do 25 m</t>
  </si>
  <si>
    <t>69</t>
  </si>
  <si>
    <t>941221211</t>
  </si>
  <si>
    <t>Příplatek k lešení řadovému rámovému těžkému š 1,2 m v do 25 m za první a ZKD den použití</t>
  </si>
  <si>
    <t>-311603323</t>
  </si>
  <si>
    <t>Montáž lešení řadového rámového těžkého pracovního s podlahami s provozním zatížením tř. 4 do 300 kg/m2 Příplatek za první a každý další den použití lešení k ceně -1111 nebo -1112</t>
  </si>
  <si>
    <t>117*5*30*2</t>
  </si>
  <si>
    <t>70</t>
  </si>
  <si>
    <t>944111122</t>
  </si>
  <si>
    <t>Montáž ochranného zábradlí trubkového vnitřního na lešeňových konstrukcích dvoutyčového</t>
  </si>
  <si>
    <t>-2068551988</t>
  </si>
  <si>
    <t>71</t>
  </si>
  <si>
    <t>944111222</t>
  </si>
  <si>
    <t>Příplatek k ochrannému zábradlí trubkovému vnitřnímu dvoutyčovému za první a ZKD den použití</t>
  </si>
  <si>
    <t>1201422679</t>
  </si>
  <si>
    <t>Montáž ochranného zábradlí trubkového Příplatek za první a každý další den použití zábradlí k ceně -1122</t>
  </si>
  <si>
    <t>120*60</t>
  </si>
  <si>
    <t>72</t>
  </si>
  <si>
    <t>944121822</t>
  </si>
  <si>
    <t>Demontáž ochranného zábradlí dílcového vnitřního na lešeňových konstrukcích dvoutyčového</t>
  </si>
  <si>
    <t>-645083892</t>
  </si>
  <si>
    <t>73</t>
  </si>
  <si>
    <t>944611111</t>
  </si>
  <si>
    <t>Montáž ochranné plachty z textilie z umělých vláken</t>
  </si>
  <si>
    <t>1259682247</t>
  </si>
  <si>
    <t>Montáž ochranné plachty zavěšené na konstrukci lešení z textilie z umělých vláken</t>
  </si>
  <si>
    <t>74</t>
  </si>
  <si>
    <t>944611211</t>
  </si>
  <si>
    <t>Příplatek k ochranné plachtě za první a ZKD den použití</t>
  </si>
  <si>
    <t>-801388077</t>
  </si>
  <si>
    <t>Montáž ochranné plachty Příplatek za první a každý další den použití plachty k ceně -1111</t>
  </si>
  <si>
    <t>585*60</t>
  </si>
  <si>
    <t>75</t>
  </si>
  <si>
    <t>944711113</t>
  </si>
  <si>
    <t>Montáž záchytné stříšky š do 2,5 m</t>
  </si>
  <si>
    <t>-1185443437</t>
  </si>
  <si>
    <t>Montáž záchytné stříšky zřizované současně s lehkým nebo těžkým lešením, šířky přes 2,0 do 2,5 m</t>
  </si>
  <si>
    <t>76</t>
  </si>
  <si>
    <t>944711213</t>
  </si>
  <si>
    <t>Příplatek k záchytné stříšce š do 2,5 m za první a ZKD den použití</t>
  </si>
  <si>
    <t>-1295211991</t>
  </si>
  <si>
    <t>Montáž záchytné stříšky Příplatek za první a každý další den použití záchytné stříšky k ceně -1113</t>
  </si>
  <si>
    <t>4*60</t>
  </si>
  <si>
    <t>77</t>
  </si>
  <si>
    <t>952901101</t>
  </si>
  <si>
    <t>Čištění budov omytí oken a dveří</t>
  </si>
  <si>
    <t>-1646020601</t>
  </si>
  <si>
    <t>Čištění budov při provádění oprav a udržovacích prací. Čištění budov omytí oken a dveří.</t>
  </si>
  <si>
    <t>78</t>
  </si>
  <si>
    <t>961055111</t>
  </si>
  <si>
    <t>Bourání základů ze ŽB - vstupní schodiště</t>
  </si>
  <si>
    <t>1673165382</t>
  </si>
  <si>
    <t>Bourání základů z betonu železového</t>
  </si>
  <si>
    <t>7,5*0,8*3</t>
  </si>
  <si>
    <t>79</t>
  </si>
  <si>
    <t>962052211</t>
  </si>
  <si>
    <t>Bourání zdiva nadzákladového ze ŽB přes 1 m3 - schodiště vstupní</t>
  </si>
  <si>
    <t>-2110894025</t>
  </si>
  <si>
    <t>Bourání zdiva železobetonového nadzákladového, objemu přes 1 m3</t>
  </si>
  <si>
    <t>80</t>
  </si>
  <si>
    <t>963051113</t>
  </si>
  <si>
    <t>Bourání ŽB schodišť venkovních - do zahrady</t>
  </si>
  <si>
    <t>-1695629477</t>
  </si>
  <si>
    <t>Bourání železobetonových stropů deskových, tl. přes 80 mm</t>
  </si>
  <si>
    <t>81</t>
  </si>
  <si>
    <t>965042000</t>
  </si>
  <si>
    <t>Vybourání všech vrstev teras</t>
  </si>
  <si>
    <t>1840995642</t>
  </si>
  <si>
    <t>Bourání podkladů pod dlažby nebo litých celistvých podlah a mazanin betonových nebo z litého asfaltu tl. do 100 mm, plochy do 4 m2</t>
  </si>
  <si>
    <t>338*0,3</t>
  </si>
  <si>
    <t>82</t>
  </si>
  <si>
    <t>967031132</t>
  </si>
  <si>
    <t>Přisekání rovných ostění v cihelném zdivu na MV nebo MVC</t>
  </si>
  <si>
    <t>-40947150</t>
  </si>
  <si>
    <t>Přisekání (špicování) plošné nebo rovných ostění zdiva z cihel pálených rovných ostění, bez odstupu, po hrubém vybourání otvorů, na maltu vápennou nebo vápenocementovou</t>
  </si>
  <si>
    <t>(138+50+56)*0,3</t>
  </si>
  <si>
    <t>83</t>
  </si>
  <si>
    <t>971033161</t>
  </si>
  <si>
    <t>Vybourání otvorů ve zdivu cihelném D do 60 mm na MVC nebo MV tl do 600 mm - VZT jednotky - odtah a přívod</t>
  </si>
  <si>
    <t>-1969713429</t>
  </si>
  <si>
    <t>Vybourání otvorů ve zdivu základovém nebo nadzákladovém z cihel, tvárnic, příčkovek z cihel pálených na maltu vápennou nebo vápenocementovou průměru profilu do 60 mm, tl. do 600 mm</t>
  </si>
  <si>
    <t>997</t>
  </si>
  <si>
    <t>Přesun sutě</t>
  </si>
  <si>
    <t>84</t>
  </si>
  <si>
    <t>997013111</t>
  </si>
  <si>
    <t>Vnitrostaveništní doprava suti a vybouraných hmot pro budovy v do 6 m s použitím mechanizace</t>
  </si>
  <si>
    <t>-208003658</t>
  </si>
  <si>
    <t>Vnitrostaveništní doprava suti a vybouraných hmot vodorovně do 50 m svisle s použitím mechanizace pro budovy a haly výšky do 6 m</t>
  </si>
  <si>
    <t>85</t>
  </si>
  <si>
    <t>997013801</t>
  </si>
  <si>
    <t>Poplatek za uložení stavebního betonového odpadu na skládce (skládkovné)</t>
  </si>
  <si>
    <t>-1352910434</t>
  </si>
  <si>
    <t>Poplatek za uložení stavebního odpadu na skládce (skládkovné) betonového</t>
  </si>
  <si>
    <t>86</t>
  </si>
  <si>
    <t>997013831</t>
  </si>
  <si>
    <t>Poplatek za uložení stavebního směsného odpadu na skládce (skládkovné)</t>
  </si>
  <si>
    <t>1958901753</t>
  </si>
  <si>
    <t>Poplatek za uložení stavebního odpadu na skládce (skládkovné) směsného</t>
  </si>
  <si>
    <t>PSV</t>
  </si>
  <si>
    <t>Práce a dodávky PSV</t>
  </si>
  <si>
    <t>711</t>
  </si>
  <si>
    <t>Izolace proti vodě, vlhkosti a plynům</t>
  </si>
  <si>
    <t>87</t>
  </si>
  <si>
    <t>711112051</t>
  </si>
  <si>
    <t>Provedení izolace proti zemní vlhkosti svislé za studena 2x nátěr tekutou elastickou hydroizolací</t>
  </si>
  <si>
    <t>-647824316</t>
  </si>
  <si>
    <t>Provedení izolace proti zemní vlhkosti natěradly a tmely za studena na ploše svislé S dvojnásobným nátěrem tekutou elastickou hydroizolací</t>
  </si>
  <si>
    <t>(0,6*3,5+4,95*0,85+0,6*3,5+4,95*0,85+24,6*0,65+6,8*0,65+2,3*10+12,5*0,85+12*0,85)*2</t>
  </si>
  <si>
    <t>88</t>
  </si>
  <si>
    <t>245510310</t>
  </si>
  <si>
    <t>nátěr hydroizolační - tekutá lepenka</t>
  </si>
  <si>
    <t>-16674572</t>
  </si>
  <si>
    <t>Materiály pomocné chemické pro výrobu stavební a pro příbuzné obory hydroizolace nátěr hydroizolační - tekutá lepenka dvousložková polymerní disperze a cementová směs izolace betonu, obkladů a dlažeb Duroflex   bal. 15 kg</t>
  </si>
  <si>
    <t>89</t>
  </si>
  <si>
    <t>711142559</t>
  </si>
  <si>
    <t>Provedení izolace proti zemní vlhkosti pásy přitavením svislé NAIP</t>
  </si>
  <si>
    <t>911754718</t>
  </si>
  <si>
    <t>Provedení izolace proti zemní vlhkosti pásy přitavením NAIP na ploše svislé S</t>
  </si>
  <si>
    <t>90</t>
  </si>
  <si>
    <t>283230460</t>
  </si>
  <si>
    <t xml:space="preserve">fólie multifunkční profilovaná (nopová) </t>
  </si>
  <si>
    <t>-557082297</t>
  </si>
  <si>
    <t>Fólie z polyetylénu a jednoduché výrobky z nich fólie multifunkční profilované (nopové) Guttabeta N, protivlhkostní a drenážní fólie 2,5 x 20 m</t>
  </si>
  <si>
    <t>91</t>
  </si>
  <si>
    <t>711161303</t>
  </si>
  <si>
    <t>Izolace proti zemní vlhkosti stěn foliemi nopovými pro běžné podmínky  tl. 0,4 mm šířky 1,5 m</t>
  </si>
  <si>
    <t>769286816</t>
  </si>
  <si>
    <t>Izolace proti zemní vlhkosti nopovými foliemi FONDALINE základů nebo stěn pro běžné podmínky tloušťky 0,4 mm, šířky 1,5 m</t>
  </si>
  <si>
    <t>92</t>
  </si>
  <si>
    <t>711161381</t>
  </si>
  <si>
    <t>Izolace proti zemní vlhkosti foliemi nopovými ukončené horní lištou</t>
  </si>
  <si>
    <t>-1392862508</t>
  </si>
  <si>
    <t>Izolace proti zemní vlhkosti nopovými foliemi FONDALINE ukončení izolace lištou</t>
  </si>
  <si>
    <t>713</t>
  </si>
  <si>
    <t>Izolace tepelné</t>
  </si>
  <si>
    <t>93</t>
  </si>
  <si>
    <t>713121121</t>
  </si>
  <si>
    <t>Montáž izolace tepelné podlah volně kladenými rohožemi, pásy, dílci, deskami 2 vrstvy</t>
  </si>
  <si>
    <t>-1589410477</t>
  </si>
  <si>
    <t>Montáž tepelné izolace podlah rohožemi, pásy, deskami, dílci, bloky (izolační materiál ve specifikaci) kladenými volně dvouvrstvá</t>
  </si>
  <si>
    <t>94</t>
  </si>
  <si>
    <t>631507960</t>
  </si>
  <si>
    <t>plsť skelná 5000 x 1200 tl.140 mm</t>
  </si>
  <si>
    <t>-2007020304</t>
  </si>
  <si>
    <t>Vlákna skleněná izolační ISOVER - skelná plst UNIROL-PLUS pro šikmé střechy izolované v celé výšce krokví Isover UNIROL-PLUS la = 0,036 W/mK 3500 x 1200   tl.140 mm</t>
  </si>
  <si>
    <t>2*251</t>
  </si>
  <si>
    <t>502*1,04 'Přepočtené koeficientem množství</t>
  </si>
  <si>
    <t>95</t>
  </si>
  <si>
    <t>713151000</t>
  </si>
  <si>
    <t>Montáž izolace tepelné - obalení římsy až k vodorovné izolaci stropu</t>
  </si>
  <si>
    <t>872810494</t>
  </si>
  <si>
    <t>Montáž tepelné izolace střech šikmých rohožemi, pásy, deskami (izolační materiál ve specifikaci) kladenými volně pod krokve</t>
  </si>
  <si>
    <t>49*1,04</t>
  </si>
  <si>
    <t>96</t>
  </si>
  <si>
    <t>631509000</t>
  </si>
  <si>
    <t>-1924052750</t>
  </si>
  <si>
    <t>24,5*2*1</t>
  </si>
  <si>
    <t>721</t>
  </si>
  <si>
    <t>Zdravotechnika - vnitřní kanalizace</t>
  </si>
  <si>
    <t>97</t>
  </si>
  <si>
    <t>721242115</t>
  </si>
  <si>
    <t>Lapač střešních splavenin z PP se zápachovou klapkou a lapacím košem DN 110</t>
  </si>
  <si>
    <t>-1490583307</t>
  </si>
  <si>
    <t>Lapače střešních splavenin z polypropylenu (PP) DN 110 (HL 600)</t>
  </si>
  <si>
    <t>98</t>
  </si>
  <si>
    <t>721242803</t>
  </si>
  <si>
    <t>Demontáž lapače střešních splavenin DN 110</t>
  </si>
  <si>
    <t>700102117</t>
  </si>
  <si>
    <t>Demontáž lapačů střešních splavenin DN 110</t>
  </si>
  <si>
    <t>733</t>
  </si>
  <si>
    <t>Ústřední vytápění - rozvodné potrubí</t>
  </si>
  <si>
    <t>99</t>
  </si>
  <si>
    <t>733190219</t>
  </si>
  <si>
    <t>Zkouška těsnosti potrubí ocelové hladké</t>
  </si>
  <si>
    <t>-630498833</t>
  </si>
  <si>
    <t>Zkoušky těsnosti potrubí, manžety prostupové z trubek ocelových zkoušky těsnosti potrubí (za provozu) z trubek ocelových hladkých D přes 51/2,6 do 60,3/2,9</t>
  </si>
  <si>
    <t>735</t>
  </si>
  <si>
    <t>Ústřední vytápění - otopná tělesa</t>
  </si>
  <si>
    <t>735000912</t>
  </si>
  <si>
    <t>Vyregulování ventilu nebo kohoutu dvojregulačního s termostatickým ovládáním</t>
  </si>
  <si>
    <t>-360965129</t>
  </si>
  <si>
    <t>Regulace otopného systému při opravách vyregulování dvojregulačních ventilů a kohoutů s termostatickým ovládáním</t>
  </si>
  <si>
    <t>101</t>
  </si>
  <si>
    <t>73510001</t>
  </si>
  <si>
    <t>Napouštění vody do otopných těles</t>
  </si>
  <si>
    <t>730837475</t>
  </si>
  <si>
    <t>Ostatní opravy otopných těles napuštění vody do otopného systému včetně potrubí (bez kotle a ohříváků) otopných těles</t>
  </si>
  <si>
    <t>102</t>
  </si>
  <si>
    <t>735111810</t>
  </si>
  <si>
    <t>Demontáž otopného tělesa litinového článkového</t>
  </si>
  <si>
    <t>1219221130</t>
  </si>
  <si>
    <t>Demontáž otopných těles litinových článkových</t>
  </si>
  <si>
    <t>7,5</t>
  </si>
  <si>
    <t>103</t>
  </si>
  <si>
    <t>735191000</t>
  </si>
  <si>
    <t>Zkouška těsnosti otopných těles</t>
  </si>
  <si>
    <t>ks</t>
  </si>
  <si>
    <t>52112895</t>
  </si>
  <si>
    <t>Ostatní opravy otopných těles vyzkoušení tlakem po opravě otopných těles ocelových</t>
  </si>
  <si>
    <t>104</t>
  </si>
  <si>
    <t>735191905</t>
  </si>
  <si>
    <t>Odvzdušnění otopných těles</t>
  </si>
  <si>
    <t>-2021200335</t>
  </si>
  <si>
    <t>Ostatní opravy otopných těles odvzdušnění tělesa</t>
  </si>
  <si>
    <t>105</t>
  </si>
  <si>
    <t>735494811</t>
  </si>
  <si>
    <t>Vypuštění vody z otopných těles</t>
  </si>
  <si>
    <t>88029102</t>
  </si>
  <si>
    <t>Vypuštění vody z otopných soustav bez kotlů, ohříváků, zásobníků a nádrží</t>
  </si>
  <si>
    <t>106</t>
  </si>
  <si>
    <t>735890802</t>
  </si>
  <si>
    <t>Přemístění demontovaného otopného tělesa vodorovně 100 m v objektech výšky přes 6 do 12 m</t>
  </si>
  <si>
    <t>-290308780</t>
  </si>
  <si>
    <t>Vnitrostaveništní přemístění vybouraných (demontovaných) hmot otopných těles vodorovně do 100 m v objektech výšky přes 6 do 12 m</t>
  </si>
  <si>
    <t>743</t>
  </si>
  <si>
    <t>Elektromontáže - hrubá montáž - hromosvod</t>
  </si>
  <si>
    <t>107</t>
  </si>
  <si>
    <t>743621120</t>
  </si>
  <si>
    <t>Montáž drát nebo lano hromosvodné svodové D přes 10mm s podpěrou</t>
  </si>
  <si>
    <t>-852104649</t>
  </si>
  <si>
    <t>Montáž hromosvodného vedení svodových drátů nebo lan s podpěrami, D přes 10 mm</t>
  </si>
  <si>
    <t>108</t>
  </si>
  <si>
    <t>354101040</t>
  </si>
  <si>
    <t>rozvod přípojnicový prachotěsný Al</t>
  </si>
  <si>
    <t>2093203990</t>
  </si>
  <si>
    <t>Rozvody přípojnicové přípojnicový prachotěsný rozvod - PPR alkydový lak, odstín RAL 1015 dílec rovný s odbočkami v Al R51-400/1   proudová řada 400 A</t>
  </si>
  <si>
    <t>8*5</t>
  </si>
  <si>
    <t>109</t>
  </si>
  <si>
    <t>743622100</t>
  </si>
  <si>
    <t>Montáž svorka hromosvodná typ SS, SR 03 se 2 šrouby</t>
  </si>
  <si>
    <t>-1169322775</t>
  </si>
  <si>
    <t>Montáž hromosvodného vedení svorek se 2 šrouby, typ SS, SR 03</t>
  </si>
  <si>
    <t>110</t>
  </si>
  <si>
    <t>354418850</t>
  </si>
  <si>
    <t>svorka spojovací SS pro lano D8-10 mm</t>
  </si>
  <si>
    <t>-1804561395</t>
  </si>
  <si>
    <t>Součásti pro hromosvody a uzemňování svorky FeZn spojovací, ČSN  35 7633 SS    pro lano     D 8-10 mm</t>
  </si>
  <si>
    <t>748</t>
  </si>
  <si>
    <t>Elektromontáže - osvětlovací zařízení a svítidla</t>
  </si>
  <si>
    <t>111</t>
  </si>
  <si>
    <t>748123125</t>
  </si>
  <si>
    <t>Montáž svítidlo LED bytové přisazené reflektorové bez čidla</t>
  </si>
  <si>
    <t>2053445584</t>
  </si>
  <si>
    <t>Montáž svítidel LED se zapojením vodičů bytových nebo společenských místností přisazených stropních reflektorových bez pohybového čidla</t>
  </si>
  <si>
    <t>112</t>
  </si>
  <si>
    <t>347742000</t>
  </si>
  <si>
    <t>žárovka LED E40 ulicní žárovka 38W</t>
  </si>
  <si>
    <t>-2047374012</t>
  </si>
  <si>
    <t>Zdroje elektroluminiscenční (LED) LED "žárovky" E40 uliční žárovka 38W</t>
  </si>
  <si>
    <t>113</t>
  </si>
  <si>
    <t>348511000</t>
  </si>
  <si>
    <t>svítidlo LED pro nebezpečná prostředí přisazené</t>
  </si>
  <si>
    <t>-1505523558</t>
  </si>
  <si>
    <t>Svítidla pro nebezpečná a náročná prostředí žárovková stropní s ochranným sklem a košem z PH, IP 54 typ 511 29 01          1 x Ž 200W</t>
  </si>
  <si>
    <t>114</t>
  </si>
  <si>
    <t>748R</t>
  </si>
  <si>
    <t>Prodloužení a úprava el. přívodů ke svítidlům</t>
  </si>
  <si>
    <t>381206530</t>
  </si>
  <si>
    <t>Montáž svítidel výbojkových se zapojením vodičů průmyslových nebo venkovních na výložník</t>
  </si>
  <si>
    <t>751</t>
  </si>
  <si>
    <t>Vzduchotechnika</t>
  </si>
  <si>
    <t>115</t>
  </si>
  <si>
    <t>751700000</t>
  </si>
  <si>
    <t>Větrací parapetní jednotka připojitelná do otopné soustavy - viz PD VZT, výkon 250 m3/hod s vývodem na fasádu</t>
  </si>
  <si>
    <t>1988023881</t>
  </si>
  <si>
    <t>Montáž klimatizační jednotky vnitřní parapetní pro objem místnosti přes 140 do 170 m3</t>
  </si>
  <si>
    <t>116</t>
  </si>
  <si>
    <t>751700001</t>
  </si>
  <si>
    <t>Větrací parapetní jednotka připojitelná do otopné soustavy - viz PD VZT, výkon 320 m3/hod s vývodem na fasádu</t>
  </si>
  <si>
    <t>-1445245442</t>
  </si>
  <si>
    <t>117</t>
  </si>
  <si>
    <t>751R</t>
  </si>
  <si>
    <t>Nový odvod kondenzátu s přesahem před KZS o 40 mm</t>
  </si>
  <si>
    <t>203678036</t>
  </si>
  <si>
    <t>118</t>
  </si>
  <si>
    <t>998751102</t>
  </si>
  <si>
    <t>Přesun hmot tonážní pro vzduchotechniku v objektech v do 24 m</t>
  </si>
  <si>
    <t>-564877104</t>
  </si>
  <si>
    <t>Přesun hmot pro vzduchotechniku stanovený z hmotnosti přesunovaného materiálu vodorovná dopravní vzdálenost do 100 m v objektech výšky přes 12 do 24 m</t>
  </si>
  <si>
    <t>119</t>
  </si>
  <si>
    <t>R</t>
  </si>
  <si>
    <t>Krytky na vývody VZT na fasádě - hliník</t>
  </si>
  <si>
    <t>458306318</t>
  </si>
  <si>
    <t>761</t>
  </si>
  <si>
    <t>Konstrukce prosvětlovací</t>
  </si>
  <si>
    <t>761661071</t>
  </si>
  <si>
    <t>Osazení sklepních světlíků (anglických dvorků) hloubky přes 1,0 m, šířky do 1,5 m</t>
  </si>
  <si>
    <t>1066614910</t>
  </si>
  <si>
    <t>Osazení sklepních světlíků (anglických dvorků) včetně osazení roštu, osazení odvodňovacího prvku a osazení pojistky (proti vloupání ) hloubky přes 1,0 m, šířky přes 1,0 do 1,5 m</t>
  </si>
  <si>
    <t>121</t>
  </si>
  <si>
    <t>562452540</t>
  </si>
  <si>
    <t>světlík sklepní včetně odvodňovacího prvku, rošt tahokov 125x100x40 cm</t>
  </si>
  <si>
    <t>-875206493</t>
  </si>
  <si>
    <t>Stavební části z ostatních plastů světlíky sklepní (anglické dvorky) ACO Allround® polypropylen PP-GF, standardně pochozí včetně odvodňovacího prvku, provedení rošt tahokov 125x100x40 cm</t>
  </si>
  <si>
    <t>122</t>
  </si>
  <si>
    <t>562452870</t>
  </si>
  <si>
    <t>tmel elastický 300 ml</t>
  </si>
  <si>
    <t>-430773513</t>
  </si>
  <si>
    <t>Stavební části z ostatních plastů světlíky sklepní (anglické dvorky) ACO Allround® polypropylen PP-GF, standardně pochozí příslušenství sklepních světlíků ACO Allround tmel elastický ACO Water Seal 300 ml</t>
  </si>
  <si>
    <t>123</t>
  </si>
  <si>
    <t>562452860</t>
  </si>
  <si>
    <t>izolační rozpěrka dl. 180 mm sklepního světlíku</t>
  </si>
  <si>
    <t>-1190267646</t>
  </si>
  <si>
    <t>Stavební části z ostatních plastů světlíky sklepní (anglické dvorky) ACO Allround® polypropylen PP-GF, standardně pochozí příslušenství sklepních světlíků ACO Allround izolační rozpěrka dl. 180 mm</t>
  </si>
  <si>
    <t>124</t>
  </si>
  <si>
    <t>562452720</t>
  </si>
  <si>
    <t>nastavení sklepního světlíku 125x32x40 cm</t>
  </si>
  <si>
    <t>192352058</t>
  </si>
  <si>
    <t>Stavební části z ostatních plastů světlíky sklepní (anglické dvorky) ACO Allround® polypropylen PP-GF, standardně pochozí nastavovací prvek ACO Allround® 125x32x40 cm</t>
  </si>
  <si>
    <t>125</t>
  </si>
  <si>
    <t>761661805</t>
  </si>
  <si>
    <t>Demontáž sklepního světlíku (anglického dvorku) hloubky přes 1,00 m</t>
  </si>
  <si>
    <t>204775331</t>
  </si>
  <si>
    <t>Demontáž sklepních světlíků (anglických dvorků) hloubky přes 1,00 m</t>
  </si>
  <si>
    <t>762</t>
  </si>
  <si>
    <t>Konstrukce tesařské</t>
  </si>
  <si>
    <t>126</t>
  </si>
  <si>
    <t>762195000</t>
  </si>
  <si>
    <t>Spojovací prostředky pro montáž stěn, příček, bednění stěn</t>
  </si>
  <si>
    <t>-1017319450</t>
  </si>
  <si>
    <t>Spojovací prostředky stěn a příček hřebíky, svory, fixační prkna</t>
  </si>
  <si>
    <t>24,5*0,024</t>
  </si>
  <si>
    <t>127</t>
  </si>
  <si>
    <t>762341017</t>
  </si>
  <si>
    <t>Bednění střech rovných z desek OSB tl 25 mm na sraz šroubovaných na krokve - protažení střechy nad KZS</t>
  </si>
  <si>
    <t>1011049198</t>
  </si>
  <si>
    <t>Bednění a laťování bednění střech rovných sklonu do 60 st. s vyřezáním otvorů z dřevoštěpkových desek OSB šroubovaných na krokve na sraz, tloušťky desky 25 mm</t>
  </si>
  <si>
    <t>24,5*2*0,5</t>
  </si>
  <si>
    <t>128</t>
  </si>
  <si>
    <t>762341129</t>
  </si>
  <si>
    <t>Bednění střech rovných z desek cementotřískových tl 28 mm na pero a drážku šroubovaných na krokve - rošt půda</t>
  </si>
  <si>
    <t>-537227683</t>
  </si>
  <si>
    <t>Bednění a laťování bednění střech rovných sklonu do 60 st. s vyřezáním otvorů z cementotřískových desek CETRIS šroubovaných na krokve na pero a drážku, tloušťky desky 28 mm</t>
  </si>
  <si>
    <t>24,5*2</t>
  </si>
  <si>
    <t>129</t>
  </si>
  <si>
    <t>762395000</t>
  </si>
  <si>
    <t>Spojovací prostředky pro montáž krovu, bednění, laťování, světlíky, klíny</t>
  </si>
  <si>
    <t>-372810994</t>
  </si>
  <si>
    <t>Spojovací prostředky krovů, bednění a laťování, nadstřešních konstrukcí svory, prkna, hřebíky, pásová ocel, vruty</t>
  </si>
  <si>
    <t>130</t>
  </si>
  <si>
    <t>7624</t>
  </si>
  <si>
    <t>Vyřezání pracovních otvorů v podhledu pro montáž izolantu hlavní střechy</t>
  </si>
  <si>
    <t>1981132952</t>
  </si>
  <si>
    <t>Obložení stropů nebo střešních podhledů z cementotřískových desek CETRIS šroubovaných na pero a drážku broušených, tloušťky desky 16 mm</t>
  </si>
  <si>
    <t>2*2*3</t>
  </si>
  <si>
    <t>131</t>
  </si>
  <si>
    <t>762420027</t>
  </si>
  <si>
    <t>Obložení stropu z desek tl 24 mm nebroušených na pero a drážku šroubovaných - římsa hlavní střechy</t>
  </si>
  <si>
    <t>1807054688</t>
  </si>
  <si>
    <t>Obložení stropů nebo střešních podhledů z cementotřískových desek CETRIS šroubovaných na pero a drážku nebroušených, tloušťky desky 24 mm</t>
  </si>
  <si>
    <t>132</t>
  </si>
  <si>
    <t>762495000</t>
  </si>
  <si>
    <t>Spojovací prostředky</t>
  </si>
  <si>
    <t>1130086484</t>
  </si>
  <si>
    <t>Spojovací prostředky olištování spár, obložení stropů, střešních podhledů a stěn hřebíky, vruty</t>
  </si>
  <si>
    <t>133</t>
  </si>
  <si>
    <t>762526130</t>
  </si>
  <si>
    <t>Položení polštáře pod podlahy při osové vzdálenosti 100 cm</t>
  </si>
  <si>
    <t>1935205179</t>
  </si>
  <si>
    <t>Položení podlah položení polštářů pod podlahy osové vzdálenosti přes 650 do 1000 mm</t>
  </si>
  <si>
    <t>134</t>
  </si>
  <si>
    <t>605120110</t>
  </si>
  <si>
    <t>řezivo jehličnaté hranol jakost I nad 120 cm2</t>
  </si>
  <si>
    <t>-203812005</t>
  </si>
  <si>
    <t>Řezivo jehličnaté hraněné, neopracované (hranolky, hranoly) jehličnaté - hranoly nad 120 cm2 hranoly jakost I</t>
  </si>
  <si>
    <t>0,26*0,18*25*3</t>
  </si>
  <si>
    <t>135</t>
  </si>
  <si>
    <t>998762102</t>
  </si>
  <si>
    <t>Přesun hmot tonážní pro kce tesařské v objektech v do 12 m</t>
  </si>
  <si>
    <t>1056964876</t>
  </si>
  <si>
    <t>Přesun hmot pro konstrukce tesařské stanovený z hmotnosti přesunovaného materiálu vodorovná dopravní vzdálenost do 50 m v objektech výšky přes 6 do 12 m</t>
  </si>
  <si>
    <t>764</t>
  </si>
  <si>
    <t>Konstrukce klempířské</t>
  </si>
  <si>
    <t>136</t>
  </si>
  <si>
    <t>764002841a</t>
  </si>
  <si>
    <t>Demontáž oplechování všech klempířských prvků</t>
  </si>
  <si>
    <t>-1548092451</t>
  </si>
  <si>
    <t>Demontáž klempířských konstrukcí oplechování horních ploch zdí a nadezdívek do suti</t>
  </si>
  <si>
    <t>137</t>
  </si>
  <si>
    <t>764121443</t>
  </si>
  <si>
    <t>Krytina střechy rovné ze šablon z Al plechu do 4 ks/m2 sklonu do 60°</t>
  </si>
  <si>
    <t>204970837</t>
  </si>
  <si>
    <t>Krytina z hliníkového plechu s úpravou u okapů, prostupů a výčnělků ze šablon, počet kusů do 4 ks/m2 přes 30 do 60 st.</t>
  </si>
  <si>
    <t>138</t>
  </si>
  <si>
    <t>764224408</t>
  </si>
  <si>
    <t>Oplechování horních ploch a nadezdívek (atik) bez rohů z Al plechu mechanicky kotvené rš 750 mm - římsa rovné střechy</t>
  </si>
  <si>
    <t>-1621853979</t>
  </si>
  <si>
    <t>Oplechování horních ploch zdí a nadezdívek (atik) z hliníkového plechu mechanicky kotvené rš 750 mm</t>
  </si>
  <si>
    <t>139</t>
  </si>
  <si>
    <t>764224411</t>
  </si>
  <si>
    <t>Oplechování horních ploch a nadezdívek (atik) bez rohů z Al plechu mechanicky kotvené rš  přes 800mm - atika rovné střechy</t>
  </si>
  <si>
    <t>1069251355</t>
  </si>
  <si>
    <t>Oplechování horních ploch zdí a nadezdívek (atik) z hliníkového plechu mechanicky kotvené přes rš 800 mm</t>
  </si>
  <si>
    <t>75*0,9</t>
  </si>
  <si>
    <t>140</t>
  </si>
  <si>
    <t>764225446</t>
  </si>
  <si>
    <t>Příplatek za zvýšenou pracnost při oplechování rohů nadezdívek (atik) z Al plechu rš přes 400 mm</t>
  </si>
  <si>
    <t>-1428511946</t>
  </si>
  <si>
    <t>Oplechování horních ploch zdí a nadezdívek (atik) z hliníkového plechu Příplatek k cenám za zvýšenou pracnost při provedení rohu nebo koutu přes rš 400 mm</t>
  </si>
  <si>
    <t>141</t>
  </si>
  <si>
    <t>764226405</t>
  </si>
  <si>
    <t>Oplechování parapetů rovných mechanicky kotvené z Al plechu  rš 400 mm</t>
  </si>
  <si>
    <t>-260707980</t>
  </si>
  <si>
    <t>Oplechování parapetů z hliníkového plechu rovných mechanicky kotvené, bez rohů rš 400 mm</t>
  </si>
  <si>
    <t>142</t>
  </si>
  <si>
    <t>764226467</t>
  </si>
  <si>
    <t>Příplatek za zvýšenou pracnost oplechování rohů parapetů rovných z Al plechu rš přes 400 mm</t>
  </si>
  <si>
    <t>347403087</t>
  </si>
  <si>
    <t>Oplechování parapetů z hliníkového plechu rovných celoplošně lepené, bez rohů Příplatek k cenám za zvýšenou pracnost při provedení rohu nebo koutu přes rš 400 mm</t>
  </si>
  <si>
    <t>143</t>
  </si>
  <si>
    <t>764228406</t>
  </si>
  <si>
    <t>Oplechování římsy rovné mechanicky kotvené z Al plechu rš 500 mm - hlavní římsa</t>
  </si>
  <si>
    <t>1676084116</t>
  </si>
  <si>
    <t>Oplechování říms a ozdobných prvků z hliníkového plechu rovných, bez rohů mechanicky kotvené rš 500 mm</t>
  </si>
  <si>
    <t>24,5*2*1,2</t>
  </si>
  <si>
    <t>144</t>
  </si>
  <si>
    <t>764521404</t>
  </si>
  <si>
    <t>Žlab podokapní půlkruhový z Al plechu rš 330 mm</t>
  </si>
  <si>
    <t>-106169831</t>
  </si>
  <si>
    <t>Žlab podokapní z hliníkového plechu včetně háků a čel půlkruhový rš 330 mm</t>
  </si>
  <si>
    <t>145</t>
  </si>
  <si>
    <t>764528423</t>
  </si>
  <si>
    <t>Svody kruhové včetně objímek, kolen, odskoků z Al plechu průměru 120 mm</t>
  </si>
  <si>
    <t>239141980</t>
  </si>
  <si>
    <t>Svod z hliníkového plechu včetně objímek, kolen a odskoků kruhový, průměru 120 mm</t>
  </si>
  <si>
    <t>146</t>
  </si>
  <si>
    <t>998764102</t>
  </si>
  <si>
    <t>Přesun hmot tonážní pro konstrukce klempířské v objektech v do 12 m</t>
  </si>
  <si>
    <t>-1423986237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</si>
  <si>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</si>
  <si>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</si>
  <si>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</si>
  <si>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147</t>
  </si>
  <si>
    <t>765191013</t>
  </si>
  <si>
    <t>Montáž pojistné hydroizolační fólie kladené přes 20° volně na bednění nebo tepelnou izolaci</t>
  </si>
  <si>
    <t>-1115562364</t>
  </si>
  <si>
    <t>Montáž pojistné hydroizolační fólie kladené ve sklonu přes 20 st. volně na bednění nebo tepelnou izolaci</t>
  </si>
  <si>
    <t>148</t>
  </si>
  <si>
    <t>283292930</t>
  </si>
  <si>
    <t>membrána podstřešní 115 g/m2, barva červená</t>
  </si>
  <si>
    <t>2036735129</t>
  </si>
  <si>
    <t>Fólie z plastů ostatních a speciálně upravené podstřešní a parotěsné folie JUTADACH netkaná hydroizol.podstřešní membrána, rozměr role: 1,5 x 50 m 115 g/m2  (barva červená)</t>
  </si>
  <si>
    <t>24,5*1,1 'Přepočtené koeficientem množství</t>
  </si>
  <si>
    <t>766</t>
  </si>
  <si>
    <t>Konstrukce truhlářské</t>
  </si>
  <si>
    <t>149</t>
  </si>
  <si>
    <t>766421821</t>
  </si>
  <si>
    <t>Demontáž truhlářského obložení podhledů z palubek - římsa</t>
  </si>
  <si>
    <t>1928762979</t>
  </si>
  <si>
    <t>Demontáž obložení podhledů palubkami</t>
  </si>
  <si>
    <t>24,5*2*0,4</t>
  </si>
  <si>
    <t>767</t>
  </si>
  <si>
    <t>Konstrukce zámečnické</t>
  </si>
  <si>
    <t>150</t>
  </si>
  <si>
    <t>767165111</t>
  </si>
  <si>
    <t>Montáž zábradlí rovného madla z trubek nebo tenkostěnných profilů šroubovaného</t>
  </si>
  <si>
    <t>199284109</t>
  </si>
  <si>
    <t>Montáž zábradlí rovného madel z trubek nebo tenkostěnných profilů šroubováním</t>
  </si>
  <si>
    <t>151</t>
  </si>
  <si>
    <t>1455</t>
  </si>
  <si>
    <t>zábradlí vstup - kopie stávajícího</t>
  </si>
  <si>
    <t>-528791097</t>
  </si>
  <si>
    <t>Profily ocelové tenkostěnné uzavřené svařované profily obdélníkové, jakost 11 375, délka 6m 50x20x2 mm</t>
  </si>
  <si>
    <t>152</t>
  </si>
  <si>
    <t>767812112</t>
  </si>
  <si>
    <t>Montáž markýz výsuvných nebo kazetových šířky do 3500 mm na zeď</t>
  </si>
  <si>
    <t>11740123</t>
  </si>
  <si>
    <t>Montáž markýz výsuvných nebo kazetových na zeď přes 2000 do 3500 mm</t>
  </si>
  <si>
    <t>153</t>
  </si>
  <si>
    <t>55346</t>
  </si>
  <si>
    <t>markýza elektro vysouvací vč. elektro-připojení - délka celkem 23,95, vyložení 2 m, čidlo déšť a vítr</t>
  </si>
  <si>
    <t>1438713409</t>
  </si>
  <si>
    <t>Příslušenství stavební kovové markýzy markýza Metro 100 BM se sklopnými rameny - sklon ramene 90° výsuv 175 cm šířka 450 cm</t>
  </si>
  <si>
    <t>154</t>
  </si>
  <si>
    <t>767900001</t>
  </si>
  <si>
    <t>Montáž atypických zámečnických konstrukcí hmotnosti do 20 kg - vč. dodání materiálu, povrchové úpravy a kotvení - ocelová stříška pro kola</t>
  </si>
  <si>
    <t>608624680</t>
  </si>
  <si>
    <t>Montáž atypických zámečnických konstrukcí hmotnosti do 20 kg - vč. dodání materiálu, povrchové úpravy a kotvení - okenní mříže šroubované D+M</t>
  </si>
  <si>
    <t>155</t>
  </si>
  <si>
    <t>767996801</t>
  </si>
  <si>
    <t>Demontáž atypických zámečnických konstrukcí rozebráním hmotnosti jednotlivých dílů do 50 kg - ocelová stříška pro kola - krajní pole</t>
  </si>
  <si>
    <t>314125054</t>
  </si>
  <si>
    <t>Demontáž ostatních zámečnických konstrukcí o hmotnosti jednotlivých dílů rozebráním do 50 kg</t>
  </si>
  <si>
    <t>156</t>
  </si>
  <si>
    <t>998767102</t>
  </si>
  <si>
    <t>Přesun hmot tonážní pro zámečnické konstrukce v objektech v do 12 m</t>
  </si>
  <si>
    <t>1547800284</t>
  </si>
  <si>
    <t>Přesun hmot pro zámečnické konstrukce stanovený z hmotnosti přesunovaného materiálu vodorovná dopravní vzdálenost do 50 m v objektech výšky přes 6 do 12 m</t>
  </si>
  <si>
    <t>781</t>
  </si>
  <si>
    <t>Dokončovací práce - obklady</t>
  </si>
  <si>
    <t>157</t>
  </si>
  <si>
    <t>781441810</t>
  </si>
  <si>
    <t>Demontáž obkladů z obkladaček hutných kladených do malty</t>
  </si>
  <si>
    <t>2131655408</t>
  </si>
  <si>
    <t>Demontáž obkladů z obkladaček hutných nebo polohutných kladených do malty</t>
  </si>
  <si>
    <t>66,606</t>
  </si>
  <si>
    <t>158</t>
  </si>
  <si>
    <t>781744124</t>
  </si>
  <si>
    <t>Montáž obkladů vnějších z obkladaček hutných do 35 ks/m2 lepených flexibilním lepidlem</t>
  </si>
  <si>
    <t>-448541256</t>
  </si>
  <si>
    <t>Montáž obkladů vnějších stěn z obkladaček hutných nebo polohutných lepených flexibilním lepidlem přes 25 do 35 ks/m2</t>
  </si>
  <si>
    <t>159</t>
  </si>
  <si>
    <t>596231140</t>
  </si>
  <si>
    <t>pásek obkladový červenohnědý melír hladký 24x7,1x1,4 cm</t>
  </si>
  <si>
    <t>-302643896</t>
  </si>
  <si>
    <t>Cihelné zdivo Klinker pásek obkladový Klinker Röben NFPS  rozměr 24 x 7,1 x 1,4  cm NFPS 17 - červenohnědý melír hladký</t>
  </si>
  <si>
    <t>66,606/(0,24*0,071)</t>
  </si>
  <si>
    <t>3908,803*1,1 'Přepočtené koeficientem množství</t>
  </si>
  <si>
    <t>784</t>
  </si>
  <si>
    <t xml:space="preserve">Dokončovací práce </t>
  </si>
  <si>
    <t>160</t>
  </si>
  <si>
    <t>9992</t>
  </si>
  <si>
    <t>Demontáž stávajícího hromosvodu - svody po fasádě</t>
  </si>
  <si>
    <t>1397395160</t>
  </si>
  <si>
    <t>Demontáž stávajícího hromosvodu</t>
  </si>
  <si>
    <t>Práce a dodávky M</t>
  </si>
  <si>
    <t>22-M</t>
  </si>
  <si>
    <t xml:space="preserve">Montáže technologických zařízení </t>
  </si>
  <si>
    <t>161</t>
  </si>
  <si>
    <t>22073101R</t>
  </si>
  <si>
    <t xml:space="preserve">Demontáž a opětoná montáž ostatních slaboproudých rozvodů vč. protažení kabeláže </t>
  </si>
  <si>
    <t>94759193</t>
  </si>
  <si>
    <t>58-M</t>
  </si>
  <si>
    <t>Revize vyhrazených technických zařízení</t>
  </si>
  <si>
    <t>162</t>
  </si>
  <si>
    <t>580</t>
  </si>
  <si>
    <t xml:space="preserve">Revize hromosvodu dle platných norem </t>
  </si>
  <si>
    <t>svod</t>
  </si>
  <si>
    <t>2000262187</t>
  </si>
  <si>
    <t>Hromosvody kontrola stavu ochrany před úderem blesku tyčového hromosvodu běžného objektu</t>
  </si>
  <si>
    <t>163</t>
  </si>
  <si>
    <t>580105001</t>
  </si>
  <si>
    <t>Kontrola stavu ochrany před úderem blesku tyčového hromosvodu běžného objektu</t>
  </si>
  <si>
    <t>886573979</t>
  </si>
  <si>
    <t>N00</t>
  </si>
  <si>
    <t>Nepojmenované práce</t>
  </si>
  <si>
    <t>N01</t>
  </si>
  <si>
    <t>Nezařazené práce</t>
  </si>
  <si>
    <t>164</t>
  </si>
  <si>
    <t>N0111</t>
  </si>
  <si>
    <t>Demontáž a opatovná montáž cedulí</t>
  </si>
  <si>
    <t>512</t>
  </si>
  <si>
    <t>1652839350</t>
  </si>
  <si>
    <t>cena vč. kotvení krz KZS</t>
  </si>
  <si>
    <t>165</t>
  </si>
  <si>
    <t>N0112</t>
  </si>
  <si>
    <t>Demontáž a opatovná montáž schránky na dopisy</t>
  </si>
  <si>
    <t>1522195618</t>
  </si>
  <si>
    <t>166</t>
  </si>
  <si>
    <t>N0113</t>
  </si>
  <si>
    <t>Demontáž a opatovná montáž komunikátor vč. prodloužení kabelů</t>
  </si>
  <si>
    <t>-1891441818</t>
  </si>
  <si>
    <t>167</t>
  </si>
  <si>
    <t>N0114</t>
  </si>
  <si>
    <t>Demontáž a opatovná montáž elektroskříně</t>
  </si>
  <si>
    <t>-1868468251</t>
  </si>
  <si>
    <t>cena vč. kotvení krz KZS DEMONTÁŽ PRO ZPĚTNOU MONTÁŽ S ODSUNUTÍM V ZÁVISLOSTI NA KZS, ÚPRAVA KABELŮ DLE KZS + UMÍSTIT KABELY DO CHRÁNIČKY Z HUSÍHO KRKU.</t>
  </si>
  <si>
    <t>168</t>
  </si>
  <si>
    <t>N0118</t>
  </si>
  <si>
    <t>Demontáž a opětovná montáž držáku vlajky</t>
  </si>
  <si>
    <t>-2011519882</t>
  </si>
  <si>
    <t>vč. opatření antikorozním nátěrem</t>
  </si>
  <si>
    <t>169</t>
  </si>
  <si>
    <t>N0120</t>
  </si>
  <si>
    <t>Demontáž a opětovná montáž zásuvky</t>
  </si>
  <si>
    <t>1279053908</t>
  </si>
  <si>
    <t>vč. prodloužení kabeláže</t>
  </si>
  <si>
    <t>170</t>
  </si>
  <si>
    <t>N0123</t>
  </si>
  <si>
    <t>D+M Okenní větrací štěrbina průtok 10m3/hod</t>
  </si>
  <si>
    <t>1222161885</t>
  </si>
  <si>
    <t>171</t>
  </si>
  <si>
    <t>N0126</t>
  </si>
  <si>
    <t xml:space="preserve">D+M Větrací mřížka do dveří 600x100 mm </t>
  </si>
  <si>
    <t>-1812175011</t>
  </si>
  <si>
    <t>D+M Větrací mřížka do dveří 600x100 mm vč. osazení</t>
  </si>
  <si>
    <t>172</t>
  </si>
  <si>
    <t>N0127</t>
  </si>
  <si>
    <t>D+M Prvků dle posudku Rorýs</t>
  </si>
  <si>
    <t>-1651624113</t>
  </si>
  <si>
    <t>173</t>
  </si>
  <si>
    <t>N0128</t>
  </si>
  <si>
    <t>Vybourání stávajících venkovních kamenných parapetů</t>
  </si>
  <si>
    <t>-1188155806</t>
  </si>
  <si>
    <t>Vybourání stávajících parapetů</t>
  </si>
  <si>
    <t>174</t>
  </si>
  <si>
    <t>N0129</t>
  </si>
  <si>
    <t>Úprava KZS kolem venkovního výtahu</t>
  </si>
  <si>
    <t>728226942</t>
  </si>
  <si>
    <t>175</t>
  </si>
  <si>
    <t>N0130</t>
  </si>
  <si>
    <t>Oprava průvětrníku v kotelně</t>
  </si>
  <si>
    <t>226164193</t>
  </si>
  <si>
    <t>VRN</t>
  </si>
  <si>
    <t>Vedlejší rozpočtové náklady</t>
  </si>
  <si>
    <t>VRN1</t>
  </si>
  <si>
    <t>Průzkumné, geodetické a projektové práce</t>
  </si>
  <si>
    <t>176</t>
  </si>
  <si>
    <t>013203000</t>
  </si>
  <si>
    <t>Dokumentace výrobní</t>
  </si>
  <si>
    <t>…</t>
  </si>
  <si>
    <t>1024</t>
  </si>
  <si>
    <t>-1480474024</t>
  </si>
  <si>
    <t>Průzkumné, geodetické a projektové práce projektové práce dokumentace stavby (výkresová a textová) bez rozlišení</t>
  </si>
  <si>
    <t>VRN2</t>
  </si>
  <si>
    <t xml:space="preserve">Ostatní náklady dle vyhl. 230/2012 Sb.   </t>
  </si>
  <si>
    <t>177</t>
  </si>
  <si>
    <t>021</t>
  </si>
  <si>
    <t>Náklady spojené  s vybudováním, provozem a likvidací zařízení staveniště vč. záboru pozemku</t>
  </si>
  <si>
    <t>-1925311578</t>
  </si>
  <si>
    <t xml:space="preserve">Náklady spojené  s vybudováním, provozem a likvidací zařízení staveniště   </t>
  </si>
  <si>
    <t>178</t>
  </si>
  <si>
    <t>023</t>
  </si>
  <si>
    <t xml:space="preserve">Dokumentace skutečného provedení dle vyhl. 499/2006 Sb. ve třech listinných vyhotoveních a jednom elektronickém vyhotovení na CD-Rom   </t>
  </si>
  <si>
    <t>732608293</t>
  </si>
  <si>
    <t>179</t>
  </si>
  <si>
    <t>024</t>
  </si>
  <si>
    <t xml:space="preserve">Vytyčení inženýrských sítí, ochrana stávajících vedení a zařízení před poškozením   </t>
  </si>
  <si>
    <t>498523854</t>
  </si>
  <si>
    <t>180</t>
  </si>
  <si>
    <t>026</t>
  </si>
  <si>
    <t xml:space="preserve">Zhotovení a montáž stálé informační tabule pro venkovní prostředí (pamětní desky), (technické parametry dle pravidel publicity)     </t>
  </si>
  <si>
    <t>900414820</t>
  </si>
  <si>
    <t>VRN3</t>
  </si>
  <si>
    <t>Zařízení staveniště</t>
  </si>
  <si>
    <t>181</t>
  </si>
  <si>
    <t>034203000</t>
  </si>
  <si>
    <t>Oplocení staveniště - po dobu rekonstrukce</t>
  </si>
  <si>
    <t>654680362</t>
  </si>
  <si>
    <t>Zařízení staveniště zabezpečení staveniště oplocení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</si>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</sst>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39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39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9" fontId="13" fillId="0" borderId="24" xfId="0" applyNumberFormat="1" applyFont="1" applyBorder="1" applyAlignment="1">
      <alignment horizontal="right" vertical="center"/>
    </xf>
    <xf numFmtId="39" fontId="13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right" vertical="center"/>
    </xf>
    <xf numFmtId="39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39" fontId="19" fillId="0" borderId="31" xfId="0" applyNumberFormat="1" applyFont="1" applyBorder="1" applyAlignment="1">
      <alignment horizontal="right" vertical="center"/>
    </xf>
    <xf numFmtId="39" fontId="19" fillId="0" borderId="32" xfId="0" applyNumberFormat="1" applyFont="1" applyBorder="1" applyAlignment="1">
      <alignment horizontal="right" vertical="center"/>
    </xf>
    <xf numFmtId="168" fontId="19" fillId="0" borderId="32" xfId="0" applyNumberFormat="1" applyFont="1" applyBorder="1" applyAlignment="1">
      <alignment horizontal="right" vertical="center"/>
    </xf>
    <xf numFmtId="39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9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39" fontId="21" fillId="0" borderId="32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39" fontId="23" fillId="0" borderId="3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39" fontId="14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 horizontal="right"/>
    </xf>
    <xf numFmtId="168" fontId="24" fillId="0" borderId="23" xfId="0" applyNumberFormat="1" applyFont="1" applyBorder="1" applyAlignment="1">
      <alignment horizontal="right"/>
    </xf>
    <xf numFmtId="39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9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8" fontId="26" fillId="0" borderId="0" xfId="0" applyNumberFormat="1" applyFont="1" applyAlignment="1">
      <alignment horizontal="right"/>
    </xf>
    <xf numFmtId="168" fontId="26" fillId="0" borderId="25" xfId="0" applyNumberFormat="1" applyFont="1" applyBorder="1" applyAlignment="1">
      <alignment horizontal="right"/>
    </xf>
    <xf numFmtId="39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39" fontId="23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9" fontId="0" fillId="0" borderId="34" xfId="0" applyNumberFormat="1" applyFont="1" applyBorder="1" applyAlignment="1">
      <alignment horizontal="right" vertical="center"/>
    </xf>
    <xf numFmtId="39" fontId="0" fillId="34" borderId="34" xfId="0" applyNumberFormat="1" applyFont="1" applyFill="1" applyBorder="1" applyAlignment="1">
      <alignment horizontal="right" vertical="center"/>
    </xf>
    <xf numFmtId="39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8" fontId="11" fillId="0" borderId="0" xfId="0" applyNumberFormat="1" applyFont="1" applyAlignment="1">
      <alignment horizontal="right" vertical="center"/>
    </xf>
    <xf numFmtId="168" fontId="11" fillId="0" borderId="25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9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9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169" fontId="31" fillId="0" borderId="34" xfId="0" applyNumberFormat="1" applyFont="1" applyBorder="1" applyAlignment="1">
      <alignment horizontal="right" vertical="center"/>
    </xf>
    <xf numFmtId="39" fontId="31" fillId="34" borderId="34" xfId="0" applyNumberFormat="1" applyFont="1" applyFill="1" applyBorder="1" applyAlignment="1">
      <alignment horizontal="right" vertical="center"/>
    </xf>
    <xf numFmtId="39" fontId="31" fillId="0" borderId="34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34" borderId="34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1" xfId="0" applyBorder="1" applyAlignment="1">
      <alignment vertical="top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39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6" fontId="11" fillId="0" borderId="0" xfId="0" applyNumberFormat="1" applyFont="1" applyAlignment="1">
      <alignment horizontal="center" vertical="center"/>
    </xf>
    <xf numFmtId="39" fontId="8" fillId="0" borderId="0" xfId="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39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39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4" fillId="33" borderId="0" xfId="36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8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79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6" t="s">
        <v>0</v>
      </c>
      <c r="B1" s="157"/>
      <c r="C1" s="157"/>
      <c r="D1" s="158" t="s">
        <v>1</v>
      </c>
      <c r="E1" s="157"/>
      <c r="F1" s="157"/>
      <c r="G1" s="157"/>
      <c r="H1" s="157"/>
      <c r="I1" s="157"/>
      <c r="J1" s="157"/>
      <c r="K1" s="159" t="s">
        <v>1159</v>
      </c>
      <c r="L1" s="159"/>
      <c r="M1" s="159"/>
      <c r="N1" s="159"/>
      <c r="O1" s="159"/>
      <c r="P1" s="159"/>
      <c r="Q1" s="159"/>
      <c r="R1" s="159"/>
      <c r="S1" s="159"/>
      <c r="T1" s="157"/>
      <c r="U1" s="157"/>
      <c r="V1" s="157"/>
      <c r="W1" s="159" t="s">
        <v>1160</v>
      </c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5" t="s">
        <v>5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45" t="s">
        <v>14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Q5" s="12"/>
      <c r="BE5" s="241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46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Q6" s="12"/>
      <c r="BE6" s="242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42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42"/>
      <c r="BS8" s="6" t="s">
        <v>26</v>
      </c>
    </row>
    <row r="9" spans="2:71" s="2" customFormat="1" ht="15" customHeight="1">
      <c r="B9" s="10"/>
      <c r="AQ9" s="12"/>
      <c r="BE9" s="242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42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42"/>
      <c r="BS11" s="6" t="s">
        <v>18</v>
      </c>
    </row>
    <row r="12" spans="2:71" s="2" customFormat="1" ht="7.5" customHeight="1">
      <c r="B12" s="10"/>
      <c r="AQ12" s="12"/>
      <c r="BE12" s="242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42"/>
      <c r="BS13" s="6" t="s">
        <v>18</v>
      </c>
    </row>
    <row r="14" spans="2:71" s="2" customFormat="1" ht="15.75" customHeight="1">
      <c r="B14" s="10"/>
      <c r="E14" s="247" t="s">
        <v>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18" t="s">
        <v>31</v>
      </c>
      <c r="AN14" s="20" t="s">
        <v>33</v>
      </c>
      <c r="AQ14" s="12"/>
      <c r="BE14" s="242"/>
      <c r="BS14" s="6" t="s">
        <v>18</v>
      </c>
    </row>
    <row r="15" spans="2:71" s="2" customFormat="1" ht="7.5" customHeight="1">
      <c r="B15" s="10"/>
      <c r="AQ15" s="12"/>
      <c r="BE15" s="242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 t="s">
        <v>35</v>
      </c>
      <c r="AQ16" s="12"/>
      <c r="BE16" s="242"/>
      <c r="BS16" s="6" t="s">
        <v>3</v>
      </c>
    </row>
    <row r="17" spans="2:71" s="2" customFormat="1" ht="19.5" customHeight="1">
      <c r="B17" s="10"/>
      <c r="E17" s="16" t="s">
        <v>36</v>
      </c>
      <c r="AK17" s="18" t="s">
        <v>31</v>
      </c>
      <c r="AN17" s="16" t="s">
        <v>37</v>
      </c>
      <c r="AQ17" s="12"/>
      <c r="BE17" s="242"/>
      <c r="BS17" s="6" t="s">
        <v>38</v>
      </c>
    </row>
    <row r="18" spans="2:71" s="2" customFormat="1" ht="7.5" customHeight="1">
      <c r="B18" s="10"/>
      <c r="AQ18" s="12"/>
      <c r="BE18" s="242"/>
      <c r="BS18" s="6" t="s">
        <v>6</v>
      </c>
    </row>
    <row r="19" spans="2:71" s="2" customFormat="1" ht="15" customHeight="1">
      <c r="B19" s="10"/>
      <c r="D19" s="18" t="s">
        <v>39</v>
      </c>
      <c r="AQ19" s="12"/>
      <c r="BE19" s="242"/>
      <c r="BS19" s="6" t="s">
        <v>6</v>
      </c>
    </row>
    <row r="20" spans="2:71" s="2" customFormat="1" ht="15.75" customHeight="1">
      <c r="B20" s="10"/>
      <c r="E20" s="248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Q20" s="12"/>
      <c r="BE20" s="242"/>
      <c r="BS20" s="6" t="s">
        <v>3</v>
      </c>
    </row>
    <row r="21" spans="2:57" s="2" customFormat="1" ht="7.5" customHeight="1">
      <c r="B21" s="10"/>
      <c r="AQ21" s="12"/>
      <c r="BE21" s="242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2"/>
    </row>
    <row r="23" spans="2:57" s="6" customFormat="1" ht="27" customHeight="1">
      <c r="B23" s="22"/>
      <c r="D23" s="23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9">
        <f>ROUND($AG$51,2)</f>
        <v>0</v>
      </c>
      <c r="AL23" s="250"/>
      <c r="AM23" s="250"/>
      <c r="AN23" s="250"/>
      <c r="AO23" s="250"/>
      <c r="AQ23" s="25"/>
      <c r="BE23" s="243"/>
    </row>
    <row r="24" spans="2:57" s="6" customFormat="1" ht="7.5" customHeight="1">
      <c r="B24" s="22"/>
      <c r="AQ24" s="25"/>
      <c r="BE24" s="243"/>
    </row>
    <row r="25" spans="2:57" s="6" customFormat="1" ht="14.25" customHeight="1">
      <c r="B25" s="22"/>
      <c r="L25" s="251" t="s">
        <v>41</v>
      </c>
      <c r="M25" s="243"/>
      <c r="N25" s="243"/>
      <c r="O25" s="243"/>
      <c r="W25" s="251" t="s">
        <v>42</v>
      </c>
      <c r="X25" s="243"/>
      <c r="Y25" s="243"/>
      <c r="Z25" s="243"/>
      <c r="AA25" s="243"/>
      <c r="AB25" s="243"/>
      <c r="AC25" s="243"/>
      <c r="AD25" s="243"/>
      <c r="AE25" s="243"/>
      <c r="AK25" s="251" t="s">
        <v>43</v>
      </c>
      <c r="AL25" s="243"/>
      <c r="AM25" s="243"/>
      <c r="AN25" s="243"/>
      <c r="AO25" s="243"/>
      <c r="AQ25" s="25"/>
      <c r="BE25" s="243"/>
    </row>
    <row r="26" spans="2:57" s="6" customFormat="1" ht="15" customHeight="1">
      <c r="B26" s="27"/>
      <c r="D26" s="28" t="s">
        <v>44</v>
      </c>
      <c r="F26" s="28" t="s">
        <v>45</v>
      </c>
      <c r="L26" s="252">
        <v>0.21</v>
      </c>
      <c r="M26" s="244"/>
      <c r="N26" s="244"/>
      <c r="O26" s="244"/>
      <c r="W26" s="253">
        <f>ROUND($AZ$51,2)</f>
        <v>0</v>
      </c>
      <c r="X26" s="244"/>
      <c r="Y26" s="244"/>
      <c r="Z26" s="244"/>
      <c r="AA26" s="244"/>
      <c r="AB26" s="244"/>
      <c r="AC26" s="244"/>
      <c r="AD26" s="244"/>
      <c r="AE26" s="244"/>
      <c r="AK26" s="253">
        <f>ROUND($AV$51,2)</f>
        <v>0</v>
      </c>
      <c r="AL26" s="244"/>
      <c r="AM26" s="244"/>
      <c r="AN26" s="244"/>
      <c r="AO26" s="244"/>
      <c r="AQ26" s="29"/>
      <c r="BE26" s="244"/>
    </row>
    <row r="27" spans="2:57" s="6" customFormat="1" ht="15" customHeight="1">
      <c r="B27" s="27"/>
      <c r="F27" s="28" t="s">
        <v>46</v>
      </c>
      <c r="L27" s="252">
        <v>0.15</v>
      </c>
      <c r="M27" s="244"/>
      <c r="N27" s="244"/>
      <c r="O27" s="244"/>
      <c r="W27" s="253">
        <f>ROUND($BA$51,2)</f>
        <v>0</v>
      </c>
      <c r="X27" s="244"/>
      <c r="Y27" s="244"/>
      <c r="Z27" s="244"/>
      <c r="AA27" s="244"/>
      <c r="AB27" s="244"/>
      <c r="AC27" s="244"/>
      <c r="AD27" s="244"/>
      <c r="AE27" s="244"/>
      <c r="AK27" s="253">
        <f>ROUND($AW$51,2)</f>
        <v>0</v>
      </c>
      <c r="AL27" s="244"/>
      <c r="AM27" s="244"/>
      <c r="AN27" s="244"/>
      <c r="AO27" s="244"/>
      <c r="AQ27" s="29"/>
      <c r="BE27" s="244"/>
    </row>
    <row r="28" spans="2:57" s="6" customFormat="1" ht="15" customHeight="1" hidden="1">
      <c r="B28" s="27"/>
      <c r="F28" s="28" t="s">
        <v>47</v>
      </c>
      <c r="L28" s="252">
        <v>0.21</v>
      </c>
      <c r="M28" s="244"/>
      <c r="N28" s="244"/>
      <c r="O28" s="244"/>
      <c r="W28" s="253">
        <f>ROUND($BB$51,2)</f>
        <v>0</v>
      </c>
      <c r="X28" s="244"/>
      <c r="Y28" s="244"/>
      <c r="Z28" s="244"/>
      <c r="AA28" s="244"/>
      <c r="AB28" s="244"/>
      <c r="AC28" s="244"/>
      <c r="AD28" s="244"/>
      <c r="AE28" s="244"/>
      <c r="AK28" s="253">
        <v>0</v>
      </c>
      <c r="AL28" s="244"/>
      <c r="AM28" s="244"/>
      <c r="AN28" s="244"/>
      <c r="AO28" s="244"/>
      <c r="AQ28" s="29"/>
      <c r="BE28" s="244"/>
    </row>
    <row r="29" spans="2:57" s="6" customFormat="1" ht="15" customHeight="1" hidden="1">
      <c r="B29" s="27"/>
      <c r="F29" s="28" t="s">
        <v>48</v>
      </c>
      <c r="L29" s="252">
        <v>0.15</v>
      </c>
      <c r="M29" s="244"/>
      <c r="N29" s="244"/>
      <c r="O29" s="244"/>
      <c r="W29" s="253">
        <f>ROUND($BC$51,2)</f>
        <v>0</v>
      </c>
      <c r="X29" s="244"/>
      <c r="Y29" s="244"/>
      <c r="Z29" s="244"/>
      <c r="AA29" s="244"/>
      <c r="AB29" s="244"/>
      <c r="AC29" s="244"/>
      <c r="AD29" s="244"/>
      <c r="AE29" s="244"/>
      <c r="AK29" s="253">
        <v>0</v>
      </c>
      <c r="AL29" s="244"/>
      <c r="AM29" s="244"/>
      <c r="AN29" s="244"/>
      <c r="AO29" s="244"/>
      <c r="AQ29" s="29"/>
      <c r="BE29" s="244"/>
    </row>
    <row r="30" spans="2:57" s="6" customFormat="1" ht="15" customHeight="1" hidden="1">
      <c r="B30" s="27"/>
      <c r="F30" s="28" t="s">
        <v>49</v>
      </c>
      <c r="L30" s="252">
        <v>0</v>
      </c>
      <c r="M30" s="244"/>
      <c r="N30" s="244"/>
      <c r="O30" s="244"/>
      <c r="W30" s="253">
        <f>ROUND($BD$51,2)</f>
        <v>0</v>
      </c>
      <c r="X30" s="244"/>
      <c r="Y30" s="244"/>
      <c r="Z30" s="244"/>
      <c r="AA30" s="244"/>
      <c r="AB30" s="244"/>
      <c r="AC30" s="244"/>
      <c r="AD30" s="244"/>
      <c r="AE30" s="244"/>
      <c r="AK30" s="253">
        <v>0</v>
      </c>
      <c r="AL30" s="244"/>
      <c r="AM30" s="244"/>
      <c r="AN30" s="244"/>
      <c r="AO30" s="244"/>
      <c r="AQ30" s="29"/>
      <c r="BE30" s="244"/>
    </row>
    <row r="31" spans="2:57" s="6" customFormat="1" ht="7.5" customHeight="1">
      <c r="B31" s="22"/>
      <c r="AQ31" s="25"/>
      <c r="BE31" s="243"/>
    </row>
    <row r="32" spans="2:57" s="6" customFormat="1" ht="27" customHeight="1">
      <c r="B32" s="22"/>
      <c r="C32" s="30"/>
      <c r="D32" s="31" t="s">
        <v>50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51</v>
      </c>
      <c r="U32" s="32"/>
      <c r="V32" s="32"/>
      <c r="W32" s="32"/>
      <c r="X32" s="259" t="s">
        <v>52</v>
      </c>
      <c r="Y32" s="260"/>
      <c r="Z32" s="260"/>
      <c r="AA32" s="260"/>
      <c r="AB32" s="260"/>
      <c r="AC32" s="32"/>
      <c r="AD32" s="32"/>
      <c r="AE32" s="32"/>
      <c r="AF32" s="32"/>
      <c r="AG32" s="32"/>
      <c r="AH32" s="32"/>
      <c r="AI32" s="32"/>
      <c r="AJ32" s="32"/>
      <c r="AK32" s="261">
        <f>SUM($AK$23:$AK$30)</f>
        <v>0</v>
      </c>
      <c r="AL32" s="260"/>
      <c r="AM32" s="260"/>
      <c r="AN32" s="260"/>
      <c r="AO32" s="262"/>
      <c r="AP32" s="30"/>
      <c r="AQ32" s="35"/>
      <c r="BE32" s="243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53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A</v>
      </c>
      <c r="AR41" s="41"/>
    </row>
    <row r="42" spans="2:44" s="42" customFormat="1" ht="37.5" customHeight="1">
      <c r="B42" s="43"/>
      <c r="C42" s="42" t="s">
        <v>16</v>
      </c>
      <c r="L42" s="263" t="str">
        <f>$K$6</f>
        <v>ZŠ Speciální Lanškroun</v>
      </c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Lanškroun</v>
      </c>
      <c r="AI44" s="18" t="s">
        <v>24</v>
      </c>
      <c r="AM44" s="264" t="str">
        <f>IF($AN$8="","",$AN$8)</f>
        <v>04.05.2020</v>
      </c>
      <c r="AN44" s="243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 </v>
      </c>
      <c r="AI46" s="18" t="s">
        <v>34</v>
      </c>
      <c r="AM46" s="245" t="str">
        <f>IF($E$17="","",$E$17)</f>
        <v>Energetická agentura s.r.o.</v>
      </c>
      <c r="AN46" s="243"/>
      <c r="AO46" s="243"/>
      <c r="AP46" s="243"/>
      <c r="AR46" s="22"/>
      <c r="AS46" s="254" t="s">
        <v>54</v>
      </c>
      <c r="AT46" s="255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56"/>
      <c r="AT47" s="243"/>
      <c r="BD47" s="49"/>
    </row>
    <row r="48" spans="2:56" s="6" customFormat="1" ht="12" customHeight="1">
      <c r="B48" s="22"/>
      <c r="AR48" s="22"/>
      <c r="AS48" s="256"/>
      <c r="AT48" s="243"/>
      <c r="BD48" s="49"/>
    </row>
    <row r="49" spans="2:57" s="6" customFormat="1" ht="30" customHeight="1">
      <c r="B49" s="22"/>
      <c r="C49" s="266" t="s">
        <v>55</v>
      </c>
      <c r="D49" s="260"/>
      <c r="E49" s="260"/>
      <c r="F49" s="260"/>
      <c r="G49" s="260"/>
      <c r="H49" s="32"/>
      <c r="I49" s="267" t="s">
        <v>56</v>
      </c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8" t="s">
        <v>57</v>
      </c>
      <c r="AH49" s="260"/>
      <c r="AI49" s="260"/>
      <c r="AJ49" s="260"/>
      <c r="AK49" s="260"/>
      <c r="AL49" s="260"/>
      <c r="AM49" s="260"/>
      <c r="AN49" s="267" t="s">
        <v>58</v>
      </c>
      <c r="AO49" s="260"/>
      <c r="AP49" s="260"/>
      <c r="AQ49" s="50" t="s">
        <v>59</v>
      </c>
      <c r="AR49" s="22"/>
      <c r="AS49" s="51" t="s">
        <v>60</v>
      </c>
      <c r="AT49" s="52" t="s">
        <v>61</v>
      </c>
      <c r="AU49" s="52" t="s">
        <v>62</v>
      </c>
      <c r="AV49" s="52" t="s">
        <v>63</v>
      </c>
      <c r="AW49" s="52" t="s">
        <v>64</v>
      </c>
      <c r="AX49" s="52" t="s">
        <v>65</v>
      </c>
      <c r="AY49" s="52" t="s">
        <v>66</v>
      </c>
      <c r="AZ49" s="52" t="s">
        <v>67</v>
      </c>
      <c r="BA49" s="52" t="s">
        <v>68</v>
      </c>
      <c r="BB49" s="52" t="s">
        <v>69</v>
      </c>
      <c r="BC49" s="52" t="s">
        <v>70</v>
      </c>
      <c r="BD49" s="53" t="s">
        <v>71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72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57">
        <f>ROUND($AG$52,2)</f>
        <v>0</v>
      </c>
      <c r="AH51" s="258"/>
      <c r="AI51" s="258"/>
      <c r="AJ51" s="258"/>
      <c r="AK51" s="258"/>
      <c r="AL51" s="258"/>
      <c r="AM51" s="258"/>
      <c r="AN51" s="257">
        <f>SUM($AG$51,$AT$51)</f>
        <v>0</v>
      </c>
      <c r="AO51" s="258"/>
      <c r="AP51" s="258"/>
      <c r="AQ51" s="58"/>
      <c r="AR51" s="43"/>
      <c r="AS51" s="59">
        <f>ROUND($AS$52,2)</f>
        <v>0</v>
      </c>
      <c r="AT51" s="60">
        <f>ROUND(SUM($AV$51:$AW$51),2)</f>
        <v>0</v>
      </c>
      <c r="AU51" s="61">
        <f>ROUND($AU$52,5)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ROUND($AZ$52,2)</f>
        <v>0</v>
      </c>
      <c r="BA51" s="60">
        <f>ROUND($BA$52,2)</f>
        <v>0</v>
      </c>
      <c r="BB51" s="60">
        <f>ROUND($BB$52,2)</f>
        <v>0</v>
      </c>
      <c r="BC51" s="60">
        <f>ROUND($BC$52,2)</f>
        <v>0</v>
      </c>
      <c r="BD51" s="62">
        <f>ROUND($BD$52,2)</f>
        <v>0</v>
      </c>
      <c r="BS51" s="42" t="s">
        <v>73</v>
      </c>
      <c r="BT51" s="42" t="s">
        <v>74</v>
      </c>
      <c r="BV51" s="42" t="s">
        <v>75</v>
      </c>
      <c r="BW51" s="42" t="s">
        <v>4</v>
      </c>
      <c r="BX51" s="42" t="s">
        <v>76</v>
      </c>
    </row>
    <row r="52" spans="1:76" s="63" customFormat="1" ht="28.5" customHeight="1">
      <c r="A52" s="152" t="s">
        <v>1161</v>
      </c>
      <c r="B52" s="64"/>
      <c r="C52" s="65"/>
      <c r="D52" s="271" t="s">
        <v>14</v>
      </c>
      <c r="E52" s="272"/>
      <c r="F52" s="272"/>
      <c r="G52" s="272"/>
      <c r="H52" s="272"/>
      <c r="I52" s="65"/>
      <c r="J52" s="271" t="s">
        <v>17</v>
      </c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69">
        <f>'A - ZŠ Speciální Lanškroun'!$J$25</f>
        <v>0</v>
      </c>
      <c r="AH52" s="270"/>
      <c r="AI52" s="270"/>
      <c r="AJ52" s="270"/>
      <c r="AK52" s="270"/>
      <c r="AL52" s="270"/>
      <c r="AM52" s="270"/>
      <c r="AN52" s="269">
        <f>SUM($AG$52,$AT$52)</f>
        <v>0</v>
      </c>
      <c r="AO52" s="270"/>
      <c r="AP52" s="270"/>
      <c r="AQ52" s="66" t="s">
        <v>77</v>
      </c>
      <c r="AR52" s="64"/>
      <c r="AS52" s="67">
        <v>0</v>
      </c>
      <c r="AT52" s="68">
        <f>ROUND(SUM($AV$52:$AW$52),2)</f>
        <v>0</v>
      </c>
      <c r="AU52" s="69">
        <f>'A - ZŠ Speciální Lanškroun'!$O$104</f>
        <v>0</v>
      </c>
      <c r="AV52" s="68">
        <f>'A - ZŠ Speciální Lanškroun'!$J$28</f>
        <v>0</v>
      </c>
      <c r="AW52" s="68">
        <f>'A - ZŠ Speciální Lanškroun'!$J$29</f>
        <v>0</v>
      </c>
      <c r="AX52" s="68">
        <f>'A - ZŠ Speciální Lanškroun'!$J$30</f>
        <v>0</v>
      </c>
      <c r="AY52" s="68">
        <f>'A - ZŠ Speciální Lanškroun'!$J$31</f>
        <v>0</v>
      </c>
      <c r="AZ52" s="68">
        <f>'A - ZŠ Speciální Lanškroun'!$F$28</f>
        <v>0</v>
      </c>
      <c r="BA52" s="68">
        <f>'A - ZŠ Speciální Lanškroun'!$F$29</f>
        <v>0</v>
      </c>
      <c r="BB52" s="68">
        <f>'A - ZŠ Speciální Lanškroun'!$F$30</f>
        <v>0</v>
      </c>
      <c r="BC52" s="68">
        <f>'A - ZŠ Speciální Lanškroun'!$F$31</f>
        <v>0</v>
      </c>
      <c r="BD52" s="70">
        <f>'A - ZŠ Speciální Lanškroun'!$F$32</f>
        <v>0</v>
      </c>
      <c r="BT52" s="63" t="s">
        <v>21</v>
      </c>
      <c r="BU52" s="63" t="s">
        <v>78</v>
      </c>
      <c r="BV52" s="63" t="s">
        <v>75</v>
      </c>
      <c r="BW52" s="63" t="s">
        <v>4</v>
      </c>
      <c r="BX52" s="63" t="s">
        <v>76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A - ZŠ Speciální Lanškroun'!C2" tooltip="A - ZŠ Speciální Lanškroun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94"/>
  <sheetViews>
    <sheetView showGridLines="0" tabSelected="1" zoomScalePageLayoutView="0" workbookViewId="0" topLeftCell="A1">
      <pane ySplit="1" topLeftCell="A225" activePane="bottomLeft" state="frozen"/>
      <selection pane="topLeft" activeCell="A1" sqref="A1"/>
      <selection pane="bottomLeft" activeCell="I252" sqref="I25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0.5" style="1" customWidth="1"/>
    <col min="12" max="17" width="10.5" style="2" hidden="1" customWidth="1"/>
    <col min="18" max="18" width="8.16015625" style="2" hidden="1" customWidth="1"/>
    <col min="19" max="19" width="29.66015625" style="2" hidden="1" customWidth="1"/>
    <col min="20" max="20" width="16.33203125" style="2" hidden="1" customWidth="1"/>
    <col min="21" max="21" width="12.33203125" style="2" customWidth="1"/>
    <col min="22" max="22" width="16.33203125" style="2" customWidth="1"/>
    <col min="23" max="23" width="12.16015625" style="2" customWidth="1"/>
    <col min="24" max="24" width="15" style="2" customWidth="1"/>
    <col min="25" max="25" width="11" style="2" customWidth="1"/>
    <col min="26" max="26" width="15" style="2" customWidth="1"/>
    <col min="27" max="27" width="16.33203125" style="2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5"/>
      <c r="B1" s="154"/>
      <c r="C1" s="154"/>
      <c r="D1" s="153" t="s">
        <v>1</v>
      </c>
      <c r="E1" s="154"/>
      <c r="F1" s="155" t="s">
        <v>1162</v>
      </c>
      <c r="G1" s="274" t="s">
        <v>1163</v>
      </c>
      <c r="H1" s="274"/>
      <c r="I1" s="154"/>
      <c r="J1" s="155" t="s">
        <v>1164</v>
      </c>
      <c r="K1" s="155" t="s">
        <v>1165</v>
      </c>
      <c r="L1" s="155"/>
      <c r="M1" s="155"/>
      <c r="N1" s="155"/>
      <c r="O1" s="155"/>
      <c r="P1" s="155"/>
      <c r="Q1" s="155"/>
      <c r="R1" s="155"/>
      <c r="S1" s="155"/>
      <c r="T1" s="151"/>
      <c r="U1" s="15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"/>
      <c r="K2" s="265" t="s">
        <v>5</v>
      </c>
      <c r="L2" s="242"/>
      <c r="M2" s="242"/>
      <c r="N2" s="242"/>
      <c r="O2" s="242"/>
      <c r="P2" s="242"/>
      <c r="Q2" s="242"/>
      <c r="R2" s="242"/>
      <c r="S2" s="242"/>
      <c r="T2" s="242"/>
      <c r="U2" s="242"/>
      <c r="AS2" s="2" t="s">
        <v>4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AS3" s="2" t="s">
        <v>79</v>
      </c>
    </row>
    <row r="4" spans="2:45" s="2" customFormat="1" ht="37.5" customHeight="1">
      <c r="B4" s="10"/>
      <c r="D4" s="11" t="s">
        <v>80</v>
      </c>
      <c r="L4" s="13" t="s">
        <v>10</v>
      </c>
      <c r="AS4" s="2" t="s">
        <v>3</v>
      </c>
    </row>
    <row r="5" s="2" customFormat="1" ht="7.5" customHeight="1">
      <c r="B5" s="10"/>
    </row>
    <row r="6" spans="2:4" s="6" customFormat="1" ht="15.75" customHeight="1">
      <c r="B6" s="22"/>
      <c r="D6" s="18" t="s">
        <v>16</v>
      </c>
    </row>
    <row r="7" spans="2:8" s="6" customFormat="1" ht="37.5" customHeight="1">
      <c r="B7" s="22"/>
      <c r="E7" s="263" t="s">
        <v>17</v>
      </c>
      <c r="F7" s="243"/>
      <c r="G7" s="243"/>
      <c r="H7" s="243"/>
    </row>
    <row r="8" s="6" customFormat="1" ht="14.25" customHeight="1">
      <c r="B8" s="22"/>
    </row>
    <row r="9" spans="2:10" s="6" customFormat="1" ht="15" customHeight="1">
      <c r="B9" s="22"/>
      <c r="D9" s="18" t="s">
        <v>19</v>
      </c>
      <c r="F9" s="16"/>
      <c r="I9" s="18" t="s">
        <v>20</v>
      </c>
      <c r="J9" s="16"/>
    </row>
    <row r="10" spans="2:10" s="6" customFormat="1" ht="15" customHeight="1">
      <c r="B10" s="22"/>
      <c r="D10" s="18" t="s">
        <v>22</v>
      </c>
      <c r="F10" s="16" t="s">
        <v>23</v>
      </c>
      <c r="I10" s="18" t="s">
        <v>24</v>
      </c>
      <c r="J10" s="45" t="str">
        <f>'Rekapitulace stavby'!$AN$8</f>
        <v>04.05.2020</v>
      </c>
    </row>
    <row r="11" s="6" customFormat="1" ht="12" customHeight="1">
      <c r="B11" s="22"/>
    </row>
    <row r="12" spans="2:10" s="6" customFormat="1" ht="15" customHeight="1">
      <c r="B12" s="22"/>
      <c r="D12" s="18" t="s">
        <v>28</v>
      </c>
      <c r="I12" s="18" t="s">
        <v>29</v>
      </c>
      <c r="J12" s="16">
        <f>IF('Rekapitulace stavby'!$AN$10="","",'Rekapitulace stavby'!$AN$10)</f>
      </c>
    </row>
    <row r="13" spans="2:10" s="6" customFormat="1" ht="18.75" customHeight="1">
      <c r="B13" s="22"/>
      <c r="E13" s="16" t="str">
        <f>IF('Rekapitulace stavby'!$E$11="","",'Rekapitulace stavby'!$E$11)</f>
        <v> </v>
      </c>
      <c r="I13" s="18" t="s">
        <v>31</v>
      </c>
      <c r="J13" s="16">
        <f>IF('Rekapitulace stavby'!$AN$11="","",'Rekapitulace stavby'!$AN$11)</f>
      </c>
    </row>
    <row r="14" s="6" customFormat="1" ht="7.5" customHeight="1">
      <c r="B14" s="22"/>
    </row>
    <row r="15" spans="2:10" s="6" customFormat="1" ht="15" customHeight="1">
      <c r="B15" s="22"/>
      <c r="D15" s="18" t="s">
        <v>32</v>
      </c>
      <c r="I15" s="18" t="s">
        <v>29</v>
      </c>
      <c r="J15" s="16">
        <f>IF('Rekapitulace stavby'!$AN$13="Vyplň údaj","",IF('Rekapitulace stavby'!$AN$13="","",'Rekapitulace stavby'!$AN$13))</f>
      </c>
    </row>
    <row r="16" spans="2:10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31</v>
      </c>
      <c r="J16" s="16">
        <f>IF('Rekapitulace stavby'!$AN$14="Vyplň údaj","",IF('Rekapitulace stavby'!$AN$14="","",'Rekapitulace stavby'!$AN$14))</f>
      </c>
    </row>
    <row r="17" s="6" customFormat="1" ht="7.5" customHeight="1">
      <c r="B17" s="22"/>
    </row>
    <row r="18" spans="2:10" s="6" customFormat="1" ht="15" customHeight="1">
      <c r="B18" s="22"/>
      <c r="D18" s="18" t="s">
        <v>34</v>
      </c>
      <c r="I18" s="18" t="s">
        <v>29</v>
      </c>
      <c r="J18" s="16" t="s">
        <v>35</v>
      </c>
    </row>
    <row r="19" spans="2:10" s="6" customFormat="1" ht="18.75" customHeight="1">
      <c r="B19" s="22"/>
      <c r="E19" s="16" t="s">
        <v>36</v>
      </c>
      <c r="I19" s="18" t="s">
        <v>31</v>
      </c>
      <c r="J19" s="16" t="s">
        <v>37</v>
      </c>
    </row>
    <row r="20" s="6" customFormat="1" ht="7.5" customHeight="1">
      <c r="B20" s="22"/>
    </row>
    <row r="21" spans="2:4" s="6" customFormat="1" ht="15" customHeight="1">
      <c r="B21" s="22"/>
      <c r="D21" s="18" t="s">
        <v>39</v>
      </c>
    </row>
    <row r="22" spans="2:8" s="71" customFormat="1" ht="15.75" customHeight="1">
      <c r="B22" s="72"/>
      <c r="E22" s="248"/>
      <c r="F22" s="273"/>
      <c r="G22" s="273"/>
      <c r="H22" s="273"/>
    </row>
    <row r="23" s="6" customFormat="1" ht="7.5" customHeight="1">
      <c r="B23" s="22"/>
    </row>
    <row r="24" spans="2:10" s="6" customFormat="1" ht="7.5" customHeight="1">
      <c r="B24" s="22"/>
      <c r="D24" s="46"/>
      <c r="E24" s="46"/>
      <c r="F24" s="46"/>
      <c r="G24" s="46"/>
      <c r="H24" s="46"/>
      <c r="I24" s="46"/>
      <c r="J24" s="46"/>
    </row>
    <row r="25" spans="2:10" s="6" customFormat="1" ht="26.25" customHeight="1">
      <c r="B25" s="22"/>
      <c r="D25" s="73" t="s">
        <v>40</v>
      </c>
      <c r="J25" s="57">
        <f>ROUND($J$104,2)</f>
        <v>0</v>
      </c>
    </row>
    <row r="26" spans="2:10" s="6" customFormat="1" ht="7.5" customHeight="1">
      <c r="B26" s="22"/>
      <c r="D26" s="46"/>
      <c r="E26" s="46"/>
      <c r="F26" s="46"/>
      <c r="G26" s="46"/>
      <c r="H26" s="46"/>
      <c r="I26" s="46"/>
      <c r="J26" s="46"/>
    </row>
    <row r="27" spans="2:10" s="6" customFormat="1" ht="15" customHeight="1">
      <c r="B27" s="22"/>
      <c r="F27" s="26" t="s">
        <v>42</v>
      </c>
      <c r="I27" s="26" t="s">
        <v>41</v>
      </c>
      <c r="J27" s="26" t="s">
        <v>43</v>
      </c>
    </row>
    <row r="28" spans="2:10" s="6" customFormat="1" ht="15" customHeight="1">
      <c r="B28" s="22"/>
      <c r="D28" s="28" t="s">
        <v>44</v>
      </c>
      <c r="E28" s="28" t="s">
        <v>45</v>
      </c>
      <c r="F28" s="74">
        <f>ROUND(SUM($BD$104:$BD$593),2)</f>
        <v>0</v>
      </c>
      <c r="I28" s="75">
        <v>0.21</v>
      </c>
      <c r="J28" s="74">
        <f>ROUND(ROUND((SUM($BD$104:$BD$593)),2)*$I$28,2)</f>
        <v>0</v>
      </c>
    </row>
    <row r="29" spans="2:10" s="6" customFormat="1" ht="15" customHeight="1">
      <c r="B29" s="22"/>
      <c r="E29" s="28" t="s">
        <v>46</v>
      </c>
      <c r="F29" s="74">
        <f>ROUND(SUM($BE$104:$BE$593),2)</f>
        <v>0</v>
      </c>
      <c r="I29" s="75">
        <v>0.15</v>
      </c>
      <c r="J29" s="74">
        <f>ROUND(ROUND((SUM($BE$104:$BE$593)),2)*$I$29,2)</f>
        <v>0</v>
      </c>
    </row>
    <row r="30" spans="2:10" s="6" customFormat="1" ht="15" customHeight="1" hidden="1">
      <c r="B30" s="22"/>
      <c r="E30" s="28" t="s">
        <v>47</v>
      </c>
      <c r="F30" s="74">
        <f>ROUND(SUM($BF$104:$BF$593),2)</f>
        <v>0</v>
      </c>
      <c r="I30" s="75">
        <v>0.21</v>
      </c>
      <c r="J30" s="74">
        <v>0</v>
      </c>
    </row>
    <row r="31" spans="2:10" s="6" customFormat="1" ht="15" customHeight="1" hidden="1">
      <c r="B31" s="22"/>
      <c r="E31" s="28" t="s">
        <v>48</v>
      </c>
      <c r="F31" s="74">
        <f>ROUND(SUM($BG$104:$BG$593),2)</f>
        <v>0</v>
      </c>
      <c r="I31" s="75">
        <v>0.15</v>
      </c>
      <c r="J31" s="74">
        <v>0</v>
      </c>
    </row>
    <row r="32" spans="2:10" s="6" customFormat="1" ht="15" customHeight="1" hidden="1">
      <c r="B32" s="22"/>
      <c r="E32" s="28" t="s">
        <v>49</v>
      </c>
      <c r="F32" s="74">
        <f>ROUND(SUM($BH$104:$BH$593),2)</f>
        <v>0</v>
      </c>
      <c r="I32" s="75">
        <v>0</v>
      </c>
      <c r="J32" s="74">
        <v>0</v>
      </c>
    </row>
    <row r="33" s="6" customFormat="1" ht="7.5" customHeight="1">
      <c r="B33" s="22"/>
    </row>
    <row r="34" spans="2:10" s="6" customFormat="1" ht="26.25" customHeight="1">
      <c r="B34" s="22"/>
      <c r="C34" s="30"/>
      <c r="D34" s="31" t="s">
        <v>50</v>
      </c>
      <c r="E34" s="32"/>
      <c r="F34" s="32"/>
      <c r="G34" s="76" t="s">
        <v>51</v>
      </c>
      <c r="H34" s="33" t="s">
        <v>52</v>
      </c>
      <c r="I34" s="32"/>
      <c r="J34" s="34">
        <f>SUM($J$25:$J$32)</f>
        <v>0</v>
      </c>
    </row>
    <row r="35" spans="2:10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</row>
    <row r="39" spans="2:10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</row>
    <row r="40" spans="2:3" s="6" customFormat="1" ht="37.5" customHeight="1">
      <c r="B40" s="22"/>
      <c r="C40" s="11" t="s">
        <v>81</v>
      </c>
    </row>
    <row r="41" s="6" customFormat="1" ht="7.5" customHeight="1">
      <c r="B41" s="22"/>
    </row>
    <row r="42" spans="2:3" s="6" customFormat="1" ht="15" customHeight="1">
      <c r="B42" s="22"/>
      <c r="C42" s="18" t="s">
        <v>16</v>
      </c>
    </row>
    <row r="43" spans="2:8" s="6" customFormat="1" ht="19.5" customHeight="1">
      <c r="B43" s="22"/>
      <c r="E43" s="263" t="str">
        <f>$E$7</f>
        <v>ZŠ Speciální Lanškroun</v>
      </c>
      <c r="F43" s="243"/>
      <c r="G43" s="243"/>
      <c r="H43" s="243"/>
    </row>
    <row r="44" s="6" customFormat="1" ht="7.5" customHeight="1">
      <c r="B44" s="22"/>
    </row>
    <row r="45" spans="2:10" s="6" customFormat="1" ht="18.75" customHeight="1">
      <c r="B45" s="22"/>
      <c r="C45" s="18" t="s">
        <v>22</v>
      </c>
      <c r="F45" s="16" t="str">
        <f>$F$10</f>
        <v>Lanškroun</v>
      </c>
      <c r="I45" s="18" t="s">
        <v>24</v>
      </c>
      <c r="J45" s="45" t="str">
        <f>IF($J$10="","",$J$10)</f>
        <v>04.05.2020</v>
      </c>
    </row>
    <row r="46" s="6" customFormat="1" ht="7.5" customHeight="1">
      <c r="B46" s="22"/>
    </row>
    <row r="47" spans="2:10" s="6" customFormat="1" ht="15.75" customHeight="1">
      <c r="B47" s="22"/>
      <c r="C47" s="18" t="s">
        <v>28</v>
      </c>
      <c r="F47" s="16" t="str">
        <f>$E$13</f>
        <v> </v>
      </c>
      <c r="I47" s="18" t="s">
        <v>34</v>
      </c>
      <c r="J47" s="16" t="str">
        <f>$E$19</f>
        <v>Energetická agentura s.r.o.</v>
      </c>
    </row>
    <row r="48" spans="2:6" s="6" customFormat="1" ht="15" customHeight="1">
      <c r="B48" s="22"/>
      <c r="C48" s="18" t="s">
        <v>32</v>
      </c>
      <c r="F48" s="16">
        <f>IF($E$16="","",$E$16)</f>
      </c>
    </row>
    <row r="49" s="6" customFormat="1" ht="11.25" customHeight="1">
      <c r="B49" s="22"/>
    </row>
    <row r="50" spans="2:10" s="6" customFormat="1" ht="30" customHeight="1">
      <c r="B50" s="22"/>
      <c r="C50" s="77" t="s">
        <v>82</v>
      </c>
      <c r="D50" s="30"/>
      <c r="E50" s="30"/>
      <c r="F50" s="30"/>
      <c r="G50" s="30"/>
      <c r="H50" s="30"/>
      <c r="I50" s="30"/>
      <c r="J50" s="78" t="s">
        <v>83</v>
      </c>
    </row>
    <row r="51" s="6" customFormat="1" ht="11.25" customHeight="1">
      <c r="B51" s="22"/>
    </row>
    <row r="52" spans="2:46" s="6" customFormat="1" ht="30" customHeight="1">
      <c r="B52" s="22"/>
      <c r="C52" s="56" t="s">
        <v>84</v>
      </c>
      <c r="J52" s="57">
        <f>$J$104</f>
        <v>0</v>
      </c>
      <c r="AT52" s="6" t="s">
        <v>85</v>
      </c>
    </row>
    <row r="53" spans="2:10" s="79" customFormat="1" ht="25.5" customHeight="1">
      <c r="B53" s="80"/>
      <c r="D53" s="81" t="s">
        <v>86</v>
      </c>
      <c r="E53" s="81"/>
      <c r="F53" s="81"/>
      <c r="G53" s="81"/>
      <c r="H53" s="81"/>
      <c r="I53" s="81"/>
      <c r="J53" s="82">
        <f>$J$105</f>
        <v>0</v>
      </c>
    </row>
    <row r="54" spans="2:10" s="83" customFormat="1" ht="21" customHeight="1">
      <c r="B54" s="84"/>
      <c r="D54" s="85" t="s">
        <v>87</v>
      </c>
      <c r="E54" s="85"/>
      <c r="F54" s="85"/>
      <c r="G54" s="85"/>
      <c r="H54" s="85"/>
      <c r="I54" s="85"/>
      <c r="J54" s="86">
        <f>$J$106</f>
        <v>0</v>
      </c>
    </row>
    <row r="55" spans="2:10" s="83" customFormat="1" ht="21" customHeight="1">
      <c r="B55" s="84"/>
      <c r="D55" s="85" t="s">
        <v>88</v>
      </c>
      <c r="E55" s="85"/>
      <c r="F55" s="85"/>
      <c r="G55" s="85"/>
      <c r="H55" s="85"/>
      <c r="I55" s="85"/>
      <c r="J55" s="86">
        <f>$J$150</f>
        <v>0</v>
      </c>
    </row>
    <row r="56" spans="2:10" s="83" customFormat="1" ht="21" customHeight="1">
      <c r="B56" s="84"/>
      <c r="D56" s="85" t="s">
        <v>89</v>
      </c>
      <c r="E56" s="85"/>
      <c r="F56" s="85"/>
      <c r="G56" s="85"/>
      <c r="H56" s="85"/>
      <c r="I56" s="85"/>
      <c r="J56" s="86">
        <f>$J$165</f>
        <v>0</v>
      </c>
    </row>
    <row r="57" spans="2:10" s="83" customFormat="1" ht="21" customHeight="1">
      <c r="B57" s="84"/>
      <c r="D57" s="85" t="s">
        <v>90</v>
      </c>
      <c r="E57" s="85"/>
      <c r="F57" s="85"/>
      <c r="G57" s="85"/>
      <c r="H57" s="85"/>
      <c r="I57" s="85"/>
      <c r="J57" s="86">
        <f>$J$179</f>
        <v>0</v>
      </c>
    </row>
    <row r="58" spans="2:10" s="83" customFormat="1" ht="21" customHeight="1">
      <c r="B58" s="84"/>
      <c r="D58" s="85" t="s">
        <v>91</v>
      </c>
      <c r="E58" s="85"/>
      <c r="F58" s="85"/>
      <c r="G58" s="85"/>
      <c r="H58" s="85"/>
      <c r="I58" s="85"/>
      <c r="J58" s="86">
        <f>$J$289</f>
        <v>0</v>
      </c>
    </row>
    <row r="59" spans="2:10" s="83" customFormat="1" ht="21" customHeight="1">
      <c r="B59" s="84"/>
      <c r="D59" s="85" t="s">
        <v>92</v>
      </c>
      <c r="E59" s="85"/>
      <c r="F59" s="85"/>
      <c r="G59" s="85"/>
      <c r="H59" s="85"/>
      <c r="I59" s="85"/>
      <c r="J59" s="86">
        <f>$J$303</f>
        <v>0</v>
      </c>
    </row>
    <row r="60" spans="2:10" s="83" customFormat="1" ht="21" customHeight="1">
      <c r="B60" s="84"/>
      <c r="D60" s="85" t="s">
        <v>93</v>
      </c>
      <c r="E60" s="85"/>
      <c r="F60" s="85"/>
      <c r="G60" s="85"/>
      <c r="H60" s="85"/>
      <c r="I60" s="85"/>
      <c r="J60" s="86">
        <f>$J$348</f>
        <v>0</v>
      </c>
    </row>
    <row r="61" spans="2:10" s="79" customFormat="1" ht="25.5" customHeight="1">
      <c r="B61" s="80"/>
      <c r="D61" s="81" t="s">
        <v>94</v>
      </c>
      <c r="E61" s="81"/>
      <c r="F61" s="81"/>
      <c r="G61" s="81"/>
      <c r="H61" s="81"/>
      <c r="I61" s="81"/>
      <c r="J61" s="82">
        <f>$J$355</f>
        <v>0</v>
      </c>
    </row>
    <row r="62" spans="2:10" s="83" customFormat="1" ht="21" customHeight="1">
      <c r="B62" s="84"/>
      <c r="D62" s="85" t="s">
        <v>95</v>
      </c>
      <c r="E62" s="85"/>
      <c r="F62" s="85"/>
      <c r="G62" s="85"/>
      <c r="H62" s="85"/>
      <c r="I62" s="85"/>
      <c r="J62" s="86">
        <f>$J$356</f>
        <v>0</v>
      </c>
    </row>
    <row r="63" spans="2:10" s="83" customFormat="1" ht="21" customHeight="1">
      <c r="B63" s="84"/>
      <c r="D63" s="85" t="s">
        <v>96</v>
      </c>
      <c r="E63" s="85"/>
      <c r="F63" s="85"/>
      <c r="G63" s="85"/>
      <c r="H63" s="85"/>
      <c r="I63" s="85"/>
      <c r="J63" s="86">
        <f>$J$370</f>
        <v>0</v>
      </c>
    </row>
    <row r="64" spans="2:10" s="83" customFormat="1" ht="21" customHeight="1">
      <c r="B64" s="84"/>
      <c r="D64" s="85" t="s">
        <v>97</v>
      </c>
      <c r="E64" s="85"/>
      <c r="F64" s="85"/>
      <c r="G64" s="85"/>
      <c r="H64" s="85"/>
      <c r="I64" s="85"/>
      <c r="J64" s="86">
        <f>$J$383</f>
        <v>0</v>
      </c>
    </row>
    <row r="65" spans="2:10" s="83" customFormat="1" ht="21" customHeight="1">
      <c r="B65" s="84"/>
      <c r="D65" s="85" t="s">
        <v>98</v>
      </c>
      <c r="E65" s="85"/>
      <c r="F65" s="85"/>
      <c r="G65" s="85"/>
      <c r="H65" s="85"/>
      <c r="I65" s="85"/>
      <c r="J65" s="86">
        <f>$J$388</f>
        <v>0</v>
      </c>
    </row>
    <row r="66" spans="2:10" s="83" customFormat="1" ht="21" customHeight="1">
      <c r="B66" s="84"/>
      <c r="D66" s="85" t="s">
        <v>99</v>
      </c>
      <c r="E66" s="85"/>
      <c r="F66" s="85"/>
      <c r="G66" s="85"/>
      <c r="H66" s="85"/>
      <c r="I66" s="85"/>
      <c r="J66" s="86">
        <f>$J$391</f>
        <v>0</v>
      </c>
    </row>
    <row r="67" spans="2:10" s="83" customFormat="1" ht="21" customHeight="1">
      <c r="B67" s="84"/>
      <c r="D67" s="85" t="s">
        <v>100</v>
      </c>
      <c r="E67" s="85"/>
      <c r="F67" s="85"/>
      <c r="G67" s="85"/>
      <c r="H67" s="85"/>
      <c r="I67" s="85"/>
      <c r="J67" s="86">
        <f>$J$407</f>
        <v>0</v>
      </c>
    </row>
    <row r="68" spans="2:10" s="83" customFormat="1" ht="21" customHeight="1">
      <c r="B68" s="84"/>
      <c r="D68" s="85" t="s">
        <v>101</v>
      </c>
      <c r="E68" s="85"/>
      <c r="F68" s="85"/>
      <c r="G68" s="85"/>
      <c r="H68" s="85"/>
      <c r="I68" s="85"/>
      <c r="J68" s="86">
        <f>$J$417</f>
        <v>0</v>
      </c>
    </row>
    <row r="69" spans="2:10" s="83" customFormat="1" ht="21" customHeight="1">
      <c r="B69" s="84"/>
      <c r="D69" s="85" t="s">
        <v>102</v>
      </c>
      <c r="E69" s="85"/>
      <c r="F69" s="85"/>
      <c r="G69" s="85"/>
      <c r="H69" s="85"/>
      <c r="I69" s="85"/>
      <c r="J69" s="86">
        <f>$J$426</f>
        <v>0</v>
      </c>
    </row>
    <row r="70" spans="2:10" s="83" customFormat="1" ht="21" customHeight="1">
      <c r="B70" s="84"/>
      <c r="D70" s="85" t="s">
        <v>103</v>
      </c>
      <c r="E70" s="85"/>
      <c r="F70" s="85"/>
      <c r="G70" s="85"/>
      <c r="H70" s="85"/>
      <c r="I70" s="85"/>
      <c r="J70" s="86">
        <f>$J$437</f>
        <v>0</v>
      </c>
    </row>
    <row r="71" spans="2:10" s="83" customFormat="1" ht="21" customHeight="1">
      <c r="B71" s="84"/>
      <c r="D71" s="85" t="s">
        <v>104</v>
      </c>
      <c r="E71" s="85"/>
      <c r="F71" s="85"/>
      <c r="G71" s="85"/>
      <c r="H71" s="85"/>
      <c r="I71" s="85"/>
      <c r="J71" s="86">
        <f>$J$450</f>
        <v>0</v>
      </c>
    </row>
    <row r="72" spans="2:10" s="83" customFormat="1" ht="21" customHeight="1">
      <c r="B72" s="84"/>
      <c r="D72" s="85" t="s">
        <v>105</v>
      </c>
      <c r="E72" s="85"/>
      <c r="F72" s="85"/>
      <c r="G72" s="85"/>
      <c r="H72" s="85"/>
      <c r="I72" s="85"/>
      <c r="J72" s="86">
        <f>$J$477</f>
        <v>0</v>
      </c>
    </row>
    <row r="73" spans="2:10" s="83" customFormat="1" ht="21" customHeight="1">
      <c r="B73" s="84"/>
      <c r="D73" s="85" t="s">
        <v>106</v>
      </c>
      <c r="E73" s="85"/>
      <c r="F73" s="85"/>
      <c r="G73" s="85"/>
      <c r="H73" s="85"/>
      <c r="I73" s="85"/>
      <c r="J73" s="86">
        <f>$J$505</f>
        <v>0</v>
      </c>
    </row>
    <row r="74" spans="2:10" s="83" customFormat="1" ht="21" customHeight="1">
      <c r="B74" s="84"/>
      <c r="D74" s="85" t="s">
        <v>107</v>
      </c>
      <c r="E74" s="85"/>
      <c r="F74" s="85"/>
      <c r="G74" s="85"/>
      <c r="H74" s="85"/>
      <c r="I74" s="85"/>
      <c r="J74" s="86">
        <f>$J$511</f>
        <v>0</v>
      </c>
    </row>
    <row r="75" spans="2:10" s="83" customFormat="1" ht="21" customHeight="1">
      <c r="B75" s="84"/>
      <c r="D75" s="85" t="s">
        <v>108</v>
      </c>
      <c r="E75" s="85"/>
      <c r="F75" s="85"/>
      <c r="G75" s="85"/>
      <c r="H75" s="85"/>
      <c r="I75" s="85"/>
      <c r="J75" s="86">
        <f>$J$515</f>
        <v>0</v>
      </c>
    </row>
    <row r="76" spans="2:10" s="83" customFormat="1" ht="21" customHeight="1">
      <c r="B76" s="84"/>
      <c r="D76" s="85" t="s">
        <v>109</v>
      </c>
      <c r="E76" s="85"/>
      <c r="F76" s="85"/>
      <c r="G76" s="85"/>
      <c r="H76" s="85"/>
      <c r="I76" s="85"/>
      <c r="J76" s="86">
        <f>$J$530</f>
        <v>0</v>
      </c>
    </row>
    <row r="77" spans="2:10" s="83" customFormat="1" ht="21" customHeight="1">
      <c r="B77" s="84"/>
      <c r="D77" s="85" t="s">
        <v>110</v>
      </c>
      <c r="E77" s="85"/>
      <c r="F77" s="85"/>
      <c r="G77" s="85"/>
      <c r="H77" s="85"/>
      <c r="I77" s="85"/>
      <c r="J77" s="86">
        <f>$J$540</f>
        <v>0</v>
      </c>
    </row>
    <row r="78" spans="2:10" s="79" customFormat="1" ht="25.5" customHeight="1">
      <c r="B78" s="80"/>
      <c r="D78" s="81" t="s">
        <v>111</v>
      </c>
      <c r="E78" s="81"/>
      <c r="F78" s="81"/>
      <c r="G78" s="81"/>
      <c r="H78" s="81"/>
      <c r="I78" s="81"/>
      <c r="J78" s="82">
        <f>$J$543</f>
        <v>0</v>
      </c>
    </row>
    <row r="79" spans="2:10" s="83" customFormat="1" ht="21" customHeight="1">
      <c r="B79" s="84"/>
      <c r="D79" s="85" t="s">
        <v>112</v>
      </c>
      <c r="E79" s="85"/>
      <c r="F79" s="85"/>
      <c r="G79" s="85"/>
      <c r="H79" s="85"/>
      <c r="I79" s="85"/>
      <c r="J79" s="86">
        <f>$J$544</f>
        <v>0</v>
      </c>
    </row>
    <row r="80" spans="2:10" s="83" customFormat="1" ht="21" customHeight="1">
      <c r="B80" s="84"/>
      <c r="D80" s="85" t="s">
        <v>113</v>
      </c>
      <c r="E80" s="85"/>
      <c r="F80" s="85"/>
      <c r="G80" s="85"/>
      <c r="H80" s="85"/>
      <c r="I80" s="85"/>
      <c r="J80" s="86">
        <f>$J$547</f>
        <v>0</v>
      </c>
    </row>
    <row r="81" spans="2:10" s="79" customFormat="1" ht="25.5" customHeight="1">
      <c r="B81" s="80"/>
      <c r="D81" s="81" t="s">
        <v>114</v>
      </c>
      <c r="E81" s="81"/>
      <c r="F81" s="81"/>
      <c r="G81" s="81"/>
      <c r="H81" s="81"/>
      <c r="I81" s="81"/>
      <c r="J81" s="82">
        <f>$J$552</f>
        <v>0</v>
      </c>
    </row>
    <row r="82" spans="2:10" s="83" customFormat="1" ht="21" customHeight="1">
      <c r="B82" s="84"/>
      <c r="D82" s="85" t="s">
        <v>115</v>
      </c>
      <c r="E82" s="85"/>
      <c r="F82" s="85"/>
      <c r="G82" s="85"/>
      <c r="H82" s="85"/>
      <c r="I82" s="85"/>
      <c r="J82" s="86">
        <f>$J$553</f>
        <v>0</v>
      </c>
    </row>
    <row r="83" spans="2:10" s="79" customFormat="1" ht="25.5" customHeight="1">
      <c r="B83" s="80"/>
      <c r="D83" s="81" t="s">
        <v>116</v>
      </c>
      <c r="E83" s="81"/>
      <c r="F83" s="81"/>
      <c r="G83" s="81"/>
      <c r="H83" s="81"/>
      <c r="I83" s="81"/>
      <c r="J83" s="82">
        <f>$J$578</f>
        <v>0</v>
      </c>
    </row>
    <row r="84" spans="2:10" s="83" customFormat="1" ht="21" customHeight="1">
      <c r="B84" s="84"/>
      <c r="D84" s="85" t="s">
        <v>117</v>
      </c>
      <c r="E84" s="85"/>
      <c r="F84" s="85"/>
      <c r="G84" s="85"/>
      <c r="H84" s="85"/>
      <c r="I84" s="85"/>
      <c r="J84" s="86">
        <f>$J$579</f>
        <v>0</v>
      </c>
    </row>
    <row r="85" spans="2:10" s="83" customFormat="1" ht="21" customHeight="1">
      <c r="B85" s="84"/>
      <c r="D85" s="85" t="s">
        <v>118</v>
      </c>
      <c r="E85" s="85"/>
      <c r="F85" s="85"/>
      <c r="G85" s="85"/>
      <c r="H85" s="85"/>
      <c r="I85" s="85"/>
      <c r="J85" s="86">
        <f>$J$582</f>
        <v>0</v>
      </c>
    </row>
    <row r="86" spans="2:10" s="83" customFormat="1" ht="21" customHeight="1">
      <c r="B86" s="84"/>
      <c r="D86" s="85" t="s">
        <v>119</v>
      </c>
      <c r="E86" s="85"/>
      <c r="F86" s="85"/>
      <c r="G86" s="85"/>
      <c r="H86" s="85"/>
      <c r="I86" s="85"/>
      <c r="J86" s="86">
        <f>$J$591</f>
        <v>0</v>
      </c>
    </row>
    <row r="87" s="6" customFormat="1" ht="22.5" customHeight="1">
      <c r="B87" s="22"/>
    </row>
    <row r="88" spans="2:10" s="6" customFormat="1" ht="7.5" customHeight="1">
      <c r="B88" s="36"/>
      <c r="C88" s="37"/>
      <c r="D88" s="37"/>
      <c r="E88" s="37"/>
      <c r="F88" s="37"/>
      <c r="G88" s="37"/>
      <c r="H88" s="37"/>
      <c r="I88" s="37"/>
      <c r="J88" s="37"/>
    </row>
    <row r="92" spans="2:11" s="6" customFormat="1" ht="7.5" customHeight="1">
      <c r="B92" s="39"/>
      <c r="C92" s="40"/>
      <c r="D92" s="40"/>
      <c r="E92" s="40"/>
      <c r="F92" s="40"/>
      <c r="G92" s="40"/>
      <c r="H92" s="40"/>
      <c r="I92" s="40"/>
      <c r="J92" s="40"/>
      <c r="K92" s="22"/>
    </row>
    <row r="93" spans="2:11" s="6" customFormat="1" ht="37.5" customHeight="1">
      <c r="B93" s="22"/>
      <c r="C93" s="11" t="s">
        <v>120</v>
      </c>
      <c r="K93" s="22"/>
    </row>
    <row r="94" spans="2:11" s="6" customFormat="1" ht="7.5" customHeight="1">
      <c r="B94" s="22"/>
      <c r="K94" s="22"/>
    </row>
    <row r="95" spans="2:11" s="6" customFormat="1" ht="15" customHeight="1">
      <c r="B95" s="22"/>
      <c r="C95" s="18" t="s">
        <v>16</v>
      </c>
      <c r="K95" s="22"/>
    </row>
    <row r="96" spans="2:11" s="6" customFormat="1" ht="19.5" customHeight="1">
      <c r="B96" s="22"/>
      <c r="E96" s="263" t="str">
        <f>$E$7</f>
        <v>ZŠ Speciální Lanškroun</v>
      </c>
      <c r="F96" s="243"/>
      <c r="G96" s="243"/>
      <c r="H96" s="243"/>
      <c r="K96" s="22"/>
    </row>
    <row r="97" spans="2:11" s="6" customFormat="1" ht="7.5" customHeight="1">
      <c r="B97" s="22"/>
      <c r="K97" s="22"/>
    </row>
    <row r="98" spans="2:11" s="6" customFormat="1" ht="18.75" customHeight="1">
      <c r="B98" s="22"/>
      <c r="C98" s="18" t="s">
        <v>22</v>
      </c>
      <c r="F98" s="16" t="str">
        <f>$F$10</f>
        <v>Lanškroun</v>
      </c>
      <c r="I98" s="18" t="s">
        <v>24</v>
      </c>
      <c r="J98" s="45" t="str">
        <f>IF($J$10="","",$J$10)</f>
        <v>04.05.2020</v>
      </c>
      <c r="K98" s="22"/>
    </row>
    <row r="99" spans="2:11" s="6" customFormat="1" ht="7.5" customHeight="1">
      <c r="B99" s="22"/>
      <c r="K99" s="22"/>
    </row>
    <row r="100" spans="2:11" s="6" customFormat="1" ht="15.75" customHeight="1">
      <c r="B100" s="22"/>
      <c r="C100" s="18" t="s">
        <v>28</v>
      </c>
      <c r="F100" s="16" t="str">
        <f>$E$13</f>
        <v> </v>
      </c>
      <c r="I100" s="18" t="s">
        <v>34</v>
      </c>
      <c r="J100" s="16" t="str">
        <f>$E$19</f>
        <v>Energetická agentura s.r.o.</v>
      </c>
      <c r="K100" s="22"/>
    </row>
    <row r="101" spans="2:11" s="6" customFormat="1" ht="15" customHeight="1">
      <c r="B101" s="22"/>
      <c r="C101" s="18" t="s">
        <v>32</v>
      </c>
      <c r="F101" s="16">
        <f>IF($E$16="","",$E$16)</f>
      </c>
      <c r="K101" s="22"/>
    </row>
    <row r="102" spans="2:11" s="6" customFormat="1" ht="11.25" customHeight="1">
      <c r="B102" s="22"/>
      <c r="K102" s="22"/>
    </row>
    <row r="103" spans="2:19" s="87" customFormat="1" ht="30" customHeight="1">
      <c r="B103" s="88"/>
      <c r="C103" s="89" t="s">
        <v>121</v>
      </c>
      <c r="D103" s="90" t="s">
        <v>59</v>
      </c>
      <c r="E103" s="90" t="s">
        <v>55</v>
      </c>
      <c r="F103" s="90" t="s">
        <v>122</v>
      </c>
      <c r="G103" s="90" t="s">
        <v>123</v>
      </c>
      <c r="H103" s="90" t="s">
        <v>124</v>
      </c>
      <c r="I103" s="90" t="s">
        <v>125</v>
      </c>
      <c r="J103" s="90" t="s">
        <v>126</v>
      </c>
      <c r="K103" s="88"/>
      <c r="L103" s="51" t="s">
        <v>128</v>
      </c>
      <c r="M103" s="52" t="s">
        <v>44</v>
      </c>
      <c r="N103" s="52" t="s">
        <v>129</v>
      </c>
      <c r="O103" s="52" t="s">
        <v>130</v>
      </c>
      <c r="P103" s="52" t="s">
        <v>131</v>
      </c>
      <c r="Q103" s="52" t="s">
        <v>132</v>
      </c>
      <c r="R103" s="52" t="s">
        <v>133</v>
      </c>
      <c r="S103" s="53" t="s">
        <v>134</v>
      </c>
    </row>
    <row r="104" spans="2:62" s="6" customFormat="1" ht="30" customHeight="1">
      <c r="B104" s="22"/>
      <c r="C104" s="56" t="s">
        <v>84</v>
      </c>
      <c r="J104" s="91">
        <f>$BJ$104</f>
        <v>0</v>
      </c>
      <c r="K104" s="22"/>
      <c r="L104" s="55"/>
      <c r="M104" s="46"/>
      <c r="N104" s="46"/>
      <c r="O104" s="92">
        <f>$O$105+$O$355+$O$543+$O$552+$O$578</f>
        <v>0</v>
      </c>
      <c r="P104" s="46"/>
      <c r="Q104" s="92">
        <f>$Q$105+$Q$355+$Q$543+$Q$552+$Q$578</f>
        <v>813.4286436600001</v>
      </c>
      <c r="R104" s="46"/>
      <c r="S104" s="93">
        <f>$S$105+$S$355+$S$543+$S$552+$S$578</f>
        <v>557.3216658</v>
      </c>
      <c r="AS104" s="6" t="s">
        <v>73</v>
      </c>
      <c r="AT104" s="6" t="s">
        <v>85</v>
      </c>
      <c r="BJ104" s="94">
        <f>$BJ$105+$BJ$355+$BJ$543+$BJ$552+$BJ$578</f>
        <v>0</v>
      </c>
    </row>
    <row r="105" spans="2:62" s="95" customFormat="1" ht="37.5" customHeight="1">
      <c r="B105" s="96"/>
      <c r="D105" s="97" t="s">
        <v>73</v>
      </c>
      <c r="E105" s="98" t="s">
        <v>135</v>
      </c>
      <c r="F105" s="98" t="s">
        <v>136</v>
      </c>
      <c r="J105" s="99">
        <f>$BJ$105</f>
        <v>0</v>
      </c>
      <c r="K105" s="96"/>
      <c r="L105" s="100"/>
      <c r="O105" s="101">
        <f>$O$106+$O$150+$O$165+$O$179+$O$289+$O$303+$O$348</f>
        <v>0</v>
      </c>
      <c r="Q105" s="101">
        <f>$Q$106+$Q$150+$Q$165+$Q$179+$Q$289+$Q$303+$Q$348</f>
        <v>793.9047466700001</v>
      </c>
      <c r="S105" s="102">
        <f>$S$106+$S$150+$S$165+$S$179+$S$289+$S$303+$S$348</f>
        <v>551.7784</v>
      </c>
      <c r="AQ105" s="97" t="s">
        <v>21</v>
      </c>
      <c r="AS105" s="97" t="s">
        <v>73</v>
      </c>
      <c r="AT105" s="97" t="s">
        <v>74</v>
      </c>
      <c r="AX105" s="97" t="s">
        <v>137</v>
      </c>
      <c r="BJ105" s="103">
        <f>$BJ$106+$BJ$150+$BJ$165+$BJ$179+$BJ$289+$BJ$303+$BJ$348</f>
        <v>0</v>
      </c>
    </row>
    <row r="106" spans="2:62" s="95" customFormat="1" ht="21" customHeight="1">
      <c r="B106" s="96"/>
      <c r="D106" s="97" t="s">
        <v>73</v>
      </c>
      <c r="E106" s="104" t="s">
        <v>21</v>
      </c>
      <c r="F106" s="104" t="s">
        <v>138</v>
      </c>
      <c r="J106" s="105">
        <f>$BJ$106</f>
        <v>0</v>
      </c>
      <c r="K106" s="96"/>
      <c r="L106" s="100"/>
      <c r="O106" s="101">
        <f>SUM($O$107:$O$149)</f>
        <v>0</v>
      </c>
      <c r="Q106" s="101">
        <f>SUM($Q$107:$Q$149)</f>
        <v>514.2135000000001</v>
      </c>
      <c r="S106" s="102">
        <f>SUM($S$107:$S$149)</f>
        <v>143.69</v>
      </c>
      <c r="AQ106" s="97" t="s">
        <v>21</v>
      </c>
      <c r="AS106" s="97" t="s">
        <v>73</v>
      </c>
      <c r="AT106" s="97" t="s">
        <v>21</v>
      </c>
      <c r="AX106" s="97" t="s">
        <v>137</v>
      </c>
      <c r="BJ106" s="103">
        <f>SUM($BJ$107:$BJ$149)</f>
        <v>0</v>
      </c>
    </row>
    <row r="107" spans="2:64" s="6" customFormat="1" ht="15.75" customHeight="1">
      <c r="B107" s="22"/>
      <c r="C107" s="106" t="s">
        <v>21</v>
      </c>
      <c r="D107" s="106" t="s">
        <v>139</v>
      </c>
      <c r="E107" s="107" t="s">
        <v>140</v>
      </c>
      <c r="F107" s="108" t="s">
        <v>141</v>
      </c>
      <c r="G107" s="109" t="s">
        <v>142</v>
      </c>
      <c r="H107" s="110">
        <v>338</v>
      </c>
      <c r="I107" s="111"/>
      <c r="J107" s="112">
        <f>ROUND($I$107*$H$107,2)</f>
        <v>0</v>
      </c>
      <c r="K107" s="22"/>
      <c r="L107" s="113"/>
      <c r="M107" s="114" t="s">
        <v>45</v>
      </c>
      <c r="O107" s="115">
        <f>$N$107*$H$107</f>
        <v>0</v>
      </c>
      <c r="P107" s="115">
        <v>0</v>
      </c>
      <c r="Q107" s="115">
        <f>$P$107*$H$107</f>
        <v>0</v>
      </c>
      <c r="R107" s="115">
        <v>0.255</v>
      </c>
      <c r="S107" s="116">
        <f>$R$107*$H$107</f>
        <v>86.19</v>
      </c>
      <c r="AQ107" s="71" t="s">
        <v>143</v>
      </c>
      <c r="AS107" s="71" t="s">
        <v>139</v>
      </c>
      <c r="AT107" s="71" t="s">
        <v>79</v>
      </c>
      <c r="AX107" s="6" t="s">
        <v>137</v>
      </c>
      <c r="BD107" s="117">
        <f>IF($M$107="základní",$J$107,0)</f>
        <v>0</v>
      </c>
      <c r="BE107" s="117">
        <f>IF($M$107="snížená",$J$107,0)</f>
        <v>0</v>
      </c>
      <c r="BF107" s="117">
        <f>IF($M$107="zákl. přenesená",$J$107,0)</f>
        <v>0</v>
      </c>
      <c r="BG107" s="117">
        <f>IF($M$107="sníž. přenesená",$J$107,0)</f>
        <v>0</v>
      </c>
      <c r="BH107" s="117">
        <f>IF($M$107="nulová",$J$107,0)</f>
        <v>0</v>
      </c>
      <c r="BI107" s="71" t="s">
        <v>21</v>
      </c>
      <c r="BJ107" s="117">
        <f>ROUND($I$107*$H$107,2)</f>
        <v>0</v>
      </c>
      <c r="BK107" s="71" t="s">
        <v>143</v>
      </c>
      <c r="BL107" s="71" t="s">
        <v>144</v>
      </c>
    </row>
    <row r="108" spans="2:46" s="6" customFormat="1" ht="38.25" customHeight="1">
      <c r="B108" s="22"/>
      <c r="D108" s="118" t="s">
        <v>145</v>
      </c>
      <c r="F108" s="119" t="s">
        <v>146</v>
      </c>
      <c r="K108" s="22"/>
      <c r="L108" s="48"/>
      <c r="S108" s="49"/>
      <c r="AS108" s="6" t="s">
        <v>145</v>
      </c>
      <c r="AT108" s="6" t="s">
        <v>79</v>
      </c>
    </row>
    <row r="109" spans="2:50" s="6" customFormat="1" ht="15.75" customHeight="1">
      <c r="B109" s="120"/>
      <c r="D109" s="121" t="s">
        <v>147</v>
      </c>
      <c r="E109" s="122"/>
      <c r="F109" s="123" t="s">
        <v>148</v>
      </c>
      <c r="H109" s="124">
        <v>338</v>
      </c>
      <c r="K109" s="120"/>
      <c r="L109" s="125"/>
      <c r="S109" s="126"/>
      <c r="AS109" s="122" t="s">
        <v>147</v>
      </c>
      <c r="AT109" s="122" t="s">
        <v>79</v>
      </c>
      <c r="AU109" s="122" t="s">
        <v>79</v>
      </c>
      <c r="AV109" s="122" t="s">
        <v>85</v>
      </c>
      <c r="AW109" s="122" t="s">
        <v>21</v>
      </c>
      <c r="AX109" s="122" t="s">
        <v>137</v>
      </c>
    </row>
    <row r="110" spans="2:64" s="6" customFormat="1" ht="15.75" customHeight="1">
      <c r="B110" s="22"/>
      <c r="C110" s="106" t="s">
        <v>79</v>
      </c>
      <c r="D110" s="106" t="s">
        <v>139</v>
      </c>
      <c r="E110" s="107" t="s">
        <v>149</v>
      </c>
      <c r="F110" s="108" t="s">
        <v>150</v>
      </c>
      <c r="G110" s="109" t="s">
        <v>151</v>
      </c>
      <c r="H110" s="110">
        <v>250</v>
      </c>
      <c r="I110" s="111"/>
      <c r="J110" s="112">
        <f>ROUND($I$110*$H$110,2)</f>
        <v>0</v>
      </c>
      <c r="K110" s="22"/>
      <c r="L110" s="113"/>
      <c r="M110" s="114" t="s">
        <v>45</v>
      </c>
      <c r="O110" s="115">
        <f>$N$110*$H$110</f>
        <v>0</v>
      </c>
      <c r="P110" s="115">
        <v>0</v>
      </c>
      <c r="Q110" s="115">
        <f>$P$110*$H$110</f>
        <v>0</v>
      </c>
      <c r="R110" s="115">
        <v>0.23</v>
      </c>
      <c r="S110" s="116">
        <f>$R$110*$H$110</f>
        <v>57.5</v>
      </c>
      <c r="AQ110" s="71" t="s">
        <v>143</v>
      </c>
      <c r="AS110" s="71" t="s">
        <v>139</v>
      </c>
      <c r="AT110" s="71" t="s">
        <v>79</v>
      </c>
      <c r="AX110" s="6" t="s">
        <v>137</v>
      </c>
      <c r="BD110" s="117">
        <f>IF($M$110="základní",$J$110,0)</f>
        <v>0</v>
      </c>
      <c r="BE110" s="117">
        <f>IF($M$110="snížená",$J$110,0)</f>
        <v>0</v>
      </c>
      <c r="BF110" s="117">
        <f>IF($M$110="zákl. přenesená",$J$110,0)</f>
        <v>0</v>
      </c>
      <c r="BG110" s="117">
        <f>IF($M$110="sníž. přenesená",$J$110,0)</f>
        <v>0</v>
      </c>
      <c r="BH110" s="117">
        <f>IF($M$110="nulová",$J$110,0)</f>
        <v>0</v>
      </c>
      <c r="BI110" s="71" t="s">
        <v>21</v>
      </c>
      <c r="BJ110" s="117">
        <f>ROUND($I$110*$H$110,2)</f>
        <v>0</v>
      </c>
      <c r="BK110" s="71" t="s">
        <v>143</v>
      </c>
      <c r="BL110" s="71" t="s">
        <v>152</v>
      </c>
    </row>
    <row r="111" spans="2:46" s="6" customFormat="1" ht="27" customHeight="1">
      <c r="B111" s="22"/>
      <c r="D111" s="118" t="s">
        <v>145</v>
      </c>
      <c r="F111" s="119" t="s">
        <v>153</v>
      </c>
      <c r="K111" s="22"/>
      <c r="L111" s="48"/>
      <c r="S111" s="49"/>
      <c r="AS111" s="6" t="s">
        <v>145</v>
      </c>
      <c r="AT111" s="6" t="s">
        <v>79</v>
      </c>
    </row>
    <row r="112" spans="2:64" s="6" customFormat="1" ht="15.75" customHeight="1">
      <c r="B112" s="22"/>
      <c r="C112" s="106" t="s">
        <v>154</v>
      </c>
      <c r="D112" s="106" t="s">
        <v>139</v>
      </c>
      <c r="E112" s="107" t="s">
        <v>155</v>
      </c>
      <c r="F112" s="108" t="s">
        <v>156</v>
      </c>
      <c r="G112" s="109" t="s">
        <v>157</v>
      </c>
      <c r="H112" s="110">
        <v>113.3</v>
      </c>
      <c r="I112" s="111"/>
      <c r="J112" s="112">
        <f>ROUND($I$112*$H$112,2)</f>
        <v>0</v>
      </c>
      <c r="K112" s="22"/>
      <c r="L112" s="113"/>
      <c r="M112" s="114" t="s">
        <v>45</v>
      </c>
      <c r="O112" s="115">
        <f>$N$112*$H$112</f>
        <v>0</v>
      </c>
      <c r="P112" s="115">
        <v>0</v>
      </c>
      <c r="Q112" s="115">
        <f>$P$112*$H$112</f>
        <v>0</v>
      </c>
      <c r="R112" s="115">
        <v>0</v>
      </c>
      <c r="S112" s="116">
        <f>$R$112*$H$112</f>
        <v>0</v>
      </c>
      <c r="AQ112" s="71" t="s">
        <v>143</v>
      </c>
      <c r="AS112" s="71" t="s">
        <v>139</v>
      </c>
      <c r="AT112" s="71" t="s">
        <v>79</v>
      </c>
      <c r="AX112" s="6" t="s">
        <v>137</v>
      </c>
      <c r="BD112" s="117">
        <f>IF($M$112="základní",$J$112,0)</f>
        <v>0</v>
      </c>
      <c r="BE112" s="117">
        <f>IF($M$112="snížená",$J$112,0)</f>
        <v>0</v>
      </c>
      <c r="BF112" s="117">
        <f>IF($M$112="zákl. přenesená",$J$112,0)</f>
        <v>0</v>
      </c>
      <c r="BG112" s="117">
        <f>IF($M$112="sníž. přenesená",$J$112,0)</f>
        <v>0</v>
      </c>
      <c r="BH112" s="117">
        <f>IF($M$112="nulová",$J$112,0)</f>
        <v>0</v>
      </c>
      <c r="BI112" s="71" t="s">
        <v>21</v>
      </c>
      <c r="BJ112" s="117">
        <f>ROUND($I$112*$H$112,2)</f>
        <v>0</v>
      </c>
      <c r="BK112" s="71" t="s">
        <v>143</v>
      </c>
      <c r="BL112" s="71" t="s">
        <v>158</v>
      </c>
    </row>
    <row r="113" spans="2:46" s="6" customFormat="1" ht="27" customHeight="1">
      <c r="B113" s="22"/>
      <c r="D113" s="118" t="s">
        <v>145</v>
      </c>
      <c r="F113" s="119" t="s">
        <v>159</v>
      </c>
      <c r="K113" s="22"/>
      <c r="L113" s="48"/>
      <c r="S113" s="49"/>
      <c r="AS113" s="6" t="s">
        <v>145</v>
      </c>
      <c r="AT113" s="6" t="s">
        <v>79</v>
      </c>
    </row>
    <row r="114" spans="2:50" s="6" customFormat="1" ht="15.75" customHeight="1">
      <c r="B114" s="120"/>
      <c r="D114" s="121" t="s">
        <v>147</v>
      </c>
      <c r="E114" s="122"/>
      <c r="F114" s="123" t="s">
        <v>160</v>
      </c>
      <c r="H114" s="124">
        <v>87.3</v>
      </c>
      <c r="K114" s="120"/>
      <c r="L114" s="125"/>
      <c r="S114" s="126"/>
      <c r="AS114" s="122" t="s">
        <v>147</v>
      </c>
      <c r="AT114" s="122" t="s">
        <v>79</v>
      </c>
      <c r="AU114" s="122" t="s">
        <v>79</v>
      </c>
      <c r="AV114" s="122" t="s">
        <v>85</v>
      </c>
      <c r="AW114" s="122" t="s">
        <v>74</v>
      </c>
      <c r="AX114" s="122" t="s">
        <v>137</v>
      </c>
    </row>
    <row r="115" spans="2:50" s="6" customFormat="1" ht="15.75" customHeight="1">
      <c r="B115" s="120"/>
      <c r="D115" s="121" t="s">
        <v>147</v>
      </c>
      <c r="E115" s="122"/>
      <c r="F115" s="123" t="s">
        <v>161</v>
      </c>
      <c r="H115" s="124">
        <v>26</v>
      </c>
      <c r="K115" s="120"/>
      <c r="L115" s="125"/>
      <c r="S115" s="126"/>
      <c r="AS115" s="122" t="s">
        <v>147</v>
      </c>
      <c r="AT115" s="122" t="s">
        <v>79</v>
      </c>
      <c r="AU115" s="122" t="s">
        <v>79</v>
      </c>
      <c r="AV115" s="122" t="s">
        <v>85</v>
      </c>
      <c r="AW115" s="122" t="s">
        <v>74</v>
      </c>
      <c r="AX115" s="122" t="s">
        <v>137</v>
      </c>
    </row>
    <row r="116" spans="2:50" s="6" customFormat="1" ht="15.75" customHeight="1">
      <c r="B116" s="127"/>
      <c r="D116" s="121" t="s">
        <v>147</v>
      </c>
      <c r="E116" s="128"/>
      <c r="F116" s="129" t="s">
        <v>162</v>
      </c>
      <c r="H116" s="130">
        <v>113.3</v>
      </c>
      <c r="K116" s="127"/>
      <c r="L116" s="131"/>
      <c r="S116" s="132"/>
      <c r="AS116" s="128" t="s">
        <v>147</v>
      </c>
      <c r="AT116" s="128" t="s">
        <v>79</v>
      </c>
      <c r="AU116" s="128" t="s">
        <v>143</v>
      </c>
      <c r="AV116" s="128" t="s">
        <v>85</v>
      </c>
      <c r="AW116" s="128" t="s">
        <v>21</v>
      </c>
      <c r="AX116" s="128" t="s">
        <v>137</v>
      </c>
    </row>
    <row r="117" spans="2:64" s="6" customFormat="1" ht="15.75" customHeight="1">
      <c r="B117" s="22"/>
      <c r="C117" s="106" t="s">
        <v>143</v>
      </c>
      <c r="D117" s="106" t="s">
        <v>139</v>
      </c>
      <c r="E117" s="107" t="s">
        <v>163</v>
      </c>
      <c r="F117" s="108" t="s">
        <v>164</v>
      </c>
      <c r="G117" s="109" t="s">
        <v>157</v>
      </c>
      <c r="H117" s="110">
        <v>113.3</v>
      </c>
      <c r="I117" s="111"/>
      <c r="J117" s="112">
        <f>ROUND($I$117*$H$117,2)</f>
        <v>0</v>
      </c>
      <c r="K117" s="22"/>
      <c r="L117" s="113"/>
      <c r="M117" s="114" t="s">
        <v>45</v>
      </c>
      <c r="O117" s="115">
        <f>$N$117*$H$117</f>
        <v>0</v>
      </c>
      <c r="P117" s="115">
        <v>0</v>
      </c>
      <c r="Q117" s="115">
        <f>$P$117*$H$117</f>
        <v>0</v>
      </c>
      <c r="R117" s="115">
        <v>0</v>
      </c>
      <c r="S117" s="116">
        <f>$R$117*$H$117</f>
        <v>0</v>
      </c>
      <c r="AQ117" s="71" t="s">
        <v>143</v>
      </c>
      <c r="AS117" s="71" t="s">
        <v>139</v>
      </c>
      <c r="AT117" s="71" t="s">
        <v>79</v>
      </c>
      <c r="AX117" s="6" t="s">
        <v>137</v>
      </c>
      <c r="BD117" s="117">
        <f>IF($M$117="základní",$J$117,0)</f>
        <v>0</v>
      </c>
      <c r="BE117" s="117">
        <f>IF($M$117="snížená",$J$117,0)</f>
        <v>0</v>
      </c>
      <c r="BF117" s="117">
        <f>IF($M$117="zákl. přenesená",$J$117,0)</f>
        <v>0</v>
      </c>
      <c r="BG117" s="117">
        <f>IF($M$117="sníž. přenesená",$J$117,0)</f>
        <v>0</v>
      </c>
      <c r="BH117" s="117">
        <f>IF($M$117="nulová",$J$117,0)</f>
        <v>0</v>
      </c>
      <c r="BI117" s="71" t="s">
        <v>21</v>
      </c>
      <c r="BJ117" s="117">
        <f>ROUND($I$117*$H$117,2)</f>
        <v>0</v>
      </c>
      <c r="BK117" s="71" t="s">
        <v>143</v>
      </c>
      <c r="BL117" s="71" t="s">
        <v>165</v>
      </c>
    </row>
    <row r="118" spans="2:46" s="6" customFormat="1" ht="27" customHeight="1">
      <c r="B118" s="22"/>
      <c r="D118" s="118" t="s">
        <v>145</v>
      </c>
      <c r="F118" s="119" t="s">
        <v>166</v>
      </c>
      <c r="K118" s="22"/>
      <c r="L118" s="48"/>
      <c r="S118" s="49"/>
      <c r="AS118" s="6" t="s">
        <v>145</v>
      </c>
      <c r="AT118" s="6" t="s">
        <v>79</v>
      </c>
    </row>
    <row r="119" spans="2:64" s="6" customFormat="1" ht="15.75" customHeight="1">
      <c r="B119" s="22"/>
      <c r="C119" s="106" t="s">
        <v>167</v>
      </c>
      <c r="D119" s="106" t="s">
        <v>139</v>
      </c>
      <c r="E119" s="107" t="s">
        <v>168</v>
      </c>
      <c r="F119" s="108" t="s">
        <v>169</v>
      </c>
      <c r="G119" s="109" t="s">
        <v>157</v>
      </c>
      <c r="H119" s="110">
        <v>113.3</v>
      </c>
      <c r="I119" s="111"/>
      <c r="J119" s="112">
        <f>ROUND($I$119*$H$119,2)</f>
        <v>0</v>
      </c>
      <c r="K119" s="22"/>
      <c r="L119" s="113"/>
      <c r="M119" s="114" t="s">
        <v>45</v>
      </c>
      <c r="O119" s="115">
        <f>$N$119*$H$119</f>
        <v>0</v>
      </c>
      <c r="P119" s="115">
        <v>0</v>
      </c>
      <c r="Q119" s="115">
        <f>$P$119*$H$119</f>
        <v>0</v>
      </c>
      <c r="R119" s="115">
        <v>0</v>
      </c>
      <c r="S119" s="116">
        <f>$R$119*$H$119</f>
        <v>0</v>
      </c>
      <c r="AQ119" s="71" t="s">
        <v>143</v>
      </c>
      <c r="AS119" s="71" t="s">
        <v>139</v>
      </c>
      <c r="AT119" s="71" t="s">
        <v>79</v>
      </c>
      <c r="AX119" s="6" t="s">
        <v>137</v>
      </c>
      <c r="BD119" s="117">
        <f>IF($M$119="základní",$J$119,0)</f>
        <v>0</v>
      </c>
      <c r="BE119" s="117">
        <f>IF($M$119="snížená",$J$119,0)</f>
        <v>0</v>
      </c>
      <c r="BF119" s="117">
        <f>IF($M$119="zákl. přenesená",$J$119,0)</f>
        <v>0</v>
      </c>
      <c r="BG119" s="117">
        <f>IF($M$119="sníž. přenesená",$J$119,0)</f>
        <v>0</v>
      </c>
      <c r="BH119" s="117">
        <f>IF($M$119="nulová",$J$119,0)</f>
        <v>0</v>
      </c>
      <c r="BI119" s="71" t="s">
        <v>21</v>
      </c>
      <c r="BJ119" s="117">
        <f>ROUND($I$119*$H$119,2)</f>
        <v>0</v>
      </c>
      <c r="BK119" s="71" t="s">
        <v>143</v>
      </c>
      <c r="BL119" s="71" t="s">
        <v>170</v>
      </c>
    </row>
    <row r="120" spans="2:46" s="6" customFormat="1" ht="27" customHeight="1">
      <c r="B120" s="22"/>
      <c r="D120" s="118" t="s">
        <v>145</v>
      </c>
      <c r="F120" s="119" t="s">
        <v>171</v>
      </c>
      <c r="K120" s="22"/>
      <c r="L120" s="48"/>
      <c r="S120" s="49"/>
      <c r="AS120" s="6" t="s">
        <v>145</v>
      </c>
      <c r="AT120" s="6" t="s">
        <v>79</v>
      </c>
    </row>
    <row r="121" spans="2:64" s="6" customFormat="1" ht="15.75" customHeight="1">
      <c r="B121" s="22"/>
      <c r="C121" s="106" t="s">
        <v>172</v>
      </c>
      <c r="D121" s="106" t="s">
        <v>139</v>
      </c>
      <c r="E121" s="107" t="s">
        <v>173</v>
      </c>
      <c r="F121" s="108" t="s">
        <v>174</v>
      </c>
      <c r="G121" s="109" t="s">
        <v>157</v>
      </c>
      <c r="H121" s="110">
        <v>113.3</v>
      </c>
      <c r="I121" s="111"/>
      <c r="J121" s="112">
        <f>ROUND($I$121*$H$121,2)</f>
        <v>0</v>
      </c>
      <c r="K121" s="22"/>
      <c r="L121" s="113"/>
      <c r="M121" s="114" t="s">
        <v>45</v>
      </c>
      <c r="O121" s="115">
        <f>$N$121*$H$121</f>
        <v>0</v>
      </c>
      <c r="P121" s="115">
        <v>0</v>
      </c>
      <c r="Q121" s="115">
        <f>$P$121*$H$121</f>
        <v>0</v>
      </c>
      <c r="R121" s="115">
        <v>0</v>
      </c>
      <c r="S121" s="116">
        <f>$R$121*$H$121</f>
        <v>0</v>
      </c>
      <c r="AQ121" s="71" t="s">
        <v>143</v>
      </c>
      <c r="AS121" s="71" t="s">
        <v>139</v>
      </c>
      <c r="AT121" s="71" t="s">
        <v>79</v>
      </c>
      <c r="AX121" s="6" t="s">
        <v>137</v>
      </c>
      <c r="BD121" s="117">
        <f>IF($M$121="základní",$J$121,0)</f>
        <v>0</v>
      </c>
      <c r="BE121" s="117">
        <f>IF($M$121="snížená",$J$121,0)</f>
        <v>0</v>
      </c>
      <c r="BF121" s="117">
        <f>IF($M$121="zákl. přenesená",$J$121,0)</f>
        <v>0</v>
      </c>
      <c r="BG121" s="117">
        <f>IF($M$121="sníž. přenesená",$J$121,0)</f>
        <v>0</v>
      </c>
      <c r="BH121" s="117">
        <f>IF($M$121="nulová",$J$121,0)</f>
        <v>0</v>
      </c>
      <c r="BI121" s="71" t="s">
        <v>21</v>
      </c>
      <c r="BJ121" s="117">
        <f>ROUND($I$121*$H$121,2)</f>
        <v>0</v>
      </c>
      <c r="BK121" s="71" t="s">
        <v>143</v>
      </c>
      <c r="BL121" s="71" t="s">
        <v>175</v>
      </c>
    </row>
    <row r="122" spans="2:46" s="6" customFormat="1" ht="27" customHeight="1">
      <c r="B122" s="22"/>
      <c r="D122" s="118" t="s">
        <v>145</v>
      </c>
      <c r="F122" s="119" t="s">
        <v>176</v>
      </c>
      <c r="K122" s="22"/>
      <c r="L122" s="48"/>
      <c r="S122" s="49"/>
      <c r="AS122" s="6" t="s">
        <v>145</v>
      </c>
      <c r="AT122" s="6" t="s">
        <v>79</v>
      </c>
    </row>
    <row r="123" spans="2:64" s="6" customFormat="1" ht="15.75" customHeight="1">
      <c r="B123" s="22"/>
      <c r="C123" s="106" t="s">
        <v>177</v>
      </c>
      <c r="D123" s="106" t="s">
        <v>139</v>
      </c>
      <c r="E123" s="107" t="s">
        <v>178</v>
      </c>
      <c r="F123" s="108" t="s">
        <v>179</v>
      </c>
      <c r="G123" s="109" t="s">
        <v>157</v>
      </c>
      <c r="H123" s="110">
        <v>113.3</v>
      </c>
      <c r="I123" s="111"/>
      <c r="J123" s="112">
        <f>ROUND($I$123*$H$123,2)</f>
        <v>0</v>
      </c>
      <c r="K123" s="22"/>
      <c r="L123" s="113"/>
      <c r="M123" s="114" t="s">
        <v>45</v>
      </c>
      <c r="O123" s="115">
        <f>$N$123*$H$123</f>
        <v>0</v>
      </c>
      <c r="P123" s="115">
        <v>0</v>
      </c>
      <c r="Q123" s="115">
        <f>$P$123*$H$123</f>
        <v>0</v>
      </c>
      <c r="R123" s="115">
        <v>0</v>
      </c>
      <c r="S123" s="116">
        <f>$R$123*$H$123</f>
        <v>0</v>
      </c>
      <c r="AQ123" s="71" t="s">
        <v>143</v>
      </c>
      <c r="AS123" s="71" t="s">
        <v>139</v>
      </c>
      <c r="AT123" s="71" t="s">
        <v>79</v>
      </c>
      <c r="AX123" s="6" t="s">
        <v>137</v>
      </c>
      <c r="BD123" s="117">
        <f>IF($M$123="základní",$J$123,0)</f>
        <v>0</v>
      </c>
      <c r="BE123" s="117">
        <f>IF($M$123="snížená",$J$123,0)</f>
        <v>0</v>
      </c>
      <c r="BF123" s="117">
        <f>IF($M$123="zákl. přenesená",$J$123,0)</f>
        <v>0</v>
      </c>
      <c r="BG123" s="117">
        <f>IF($M$123="sníž. přenesená",$J$123,0)</f>
        <v>0</v>
      </c>
      <c r="BH123" s="117">
        <f>IF($M$123="nulová",$J$123,0)</f>
        <v>0</v>
      </c>
      <c r="BI123" s="71" t="s">
        <v>21</v>
      </c>
      <c r="BJ123" s="117">
        <f>ROUND($I$123*$H$123,2)</f>
        <v>0</v>
      </c>
      <c r="BK123" s="71" t="s">
        <v>143</v>
      </c>
      <c r="BL123" s="71" t="s">
        <v>180</v>
      </c>
    </row>
    <row r="124" spans="2:46" s="6" customFormat="1" ht="16.5" customHeight="1">
      <c r="B124" s="22"/>
      <c r="D124" s="118" t="s">
        <v>145</v>
      </c>
      <c r="F124" s="119" t="s">
        <v>181</v>
      </c>
      <c r="K124" s="22"/>
      <c r="L124" s="48"/>
      <c r="S124" s="49"/>
      <c r="AS124" s="6" t="s">
        <v>145</v>
      </c>
      <c r="AT124" s="6" t="s">
        <v>79</v>
      </c>
    </row>
    <row r="125" spans="2:64" s="6" customFormat="1" ht="15.75" customHeight="1">
      <c r="B125" s="22"/>
      <c r="C125" s="106" t="s">
        <v>182</v>
      </c>
      <c r="D125" s="106" t="s">
        <v>139</v>
      </c>
      <c r="E125" s="107" t="s">
        <v>183</v>
      </c>
      <c r="F125" s="108" t="s">
        <v>184</v>
      </c>
      <c r="G125" s="109" t="s">
        <v>157</v>
      </c>
      <c r="H125" s="110">
        <v>113.3</v>
      </c>
      <c r="I125" s="111"/>
      <c r="J125" s="112">
        <f>ROUND($I$125*$H$125,2)</f>
        <v>0</v>
      </c>
      <c r="K125" s="22"/>
      <c r="L125" s="113"/>
      <c r="M125" s="114" t="s">
        <v>45</v>
      </c>
      <c r="O125" s="115">
        <f>$N$125*$H$125</f>
        <v>0</v>
      </c>
      <c r="P125" s="115">
        <v>0</v>
      </c>
      <c r="Q125" s="115">
        <f>$P$125*$H$125</f>
        <v>0</v>
      </c>
      <c r="R125" s="115">
        <v>0</v>
      </c>
      <c r="S125" s="116">
        <f>$R$125*$H$125</f>
        <v>0</v>
      </c>
      <c r="AQ125" s="71" t="s">
        <v>143</v>
      </c>
      <c r="AS125" s="71" t="s">
        <v>139</v>
      </c>
      <c r="AT125" s="71" t="s">
        <v>79</v>
      </c>
      <c r="AX125" s="6" t="s">
        <v>137</v>
      </c>
      <c r="BD125" s="117">
        <f>IF($M$125="základní",$J$125,0)</f>
        <v>0</v>
      </c>
      <c r="BE125" s="117">
        <f>IF($M$125="snížená",$J$125,0)</f>
        <v>0</v>
      </c>
      <c r="BF125" s="117">
        <f>IF($M$125="zákl. přenesená",$J$125,0)</f>
        <v>0</v>
      </c>
      <c r="BG125" s="117">
        <f>IF($M$125="sníž. přenesená",$J$125,0)</f>
        <v>0</v>
      </c>
      <c r="BH125" s="117">
        <f>IF($M$125="nulová",$J$125,0)</f>
        <v>0</v>
      </c>
      <c r="BI125" s="71" t="s">
        <v>21</v>
      </c>
      <c r="BJ125" s="117">
        <f>ROUND($I$125*$H$125,2)</f>
        <v>0</v>
      </c>
      <c r="BK125" s="71" t="s">
        <v>143</v>
      </c>
      <c r="BL125" s="71" t="s">
        <v>185</v>
      </c>
    </row>
    <row r="126" spans="2:46" s="6" customFormat="1" ht="16.5" customHeight="1">
      <c r="B126" s="22"/>
      <c r="D126" s="118" t="s">
        <v>145</v>
      </c>
      <c r="F126" s="119" t="s">
        <v>184</v>
      </c>
      <c r="K126" s="22"/>
      <c r="L126" s="48"/>
      <c r="S126" s="49"/>
      <c r="AS126" s="6" t="s">
        <v>145</v>
      </c>
      <c r="AT126" s="6" t="s">
        <v>79</v>
      </c>
    </row>
    <row r="127" spans="2:64" s="6" customFormat="1" ht="15.75" customHeight="1">
      <c r="B127" s="22"/>
      <c r="C127" s="106" t="s">
        <v>186</v>
      </c>
      <c r="D127" s="106" t="s">
        <v>139</v>
      </c>
      <c r="E127" s="107" t="s">
        <v>187</v>
      </c>
      <c r="F127" s="108" t="s">
        <v>188</v>
      </c>
      <c r="G127" s="109" t="s">
        <v>189</v>
      </c>
      <c r="H127" s="110">
        <v>143.6</v>
      </c>
      <c r="I127" s="111"/>
      <c r="J127" s="112">
        <f>ROUND($I$127*$H$127,2)</f>
        <v>0</v>
      </c>
      <c r="K127" s="22"/>
      <c r="L127" s="113"/>
      <c r="M127" s="114" t="s">
        <v>45</v>
      </c>
      <c r="O127" s="115">
        <f>$N$127*$H$127</f>
        <v>0</v>
      </c>
      <c r="P127" s="115">
        <v>0</v>
      </c>
      <c r="Q127" s="115">
        <f>$P$127*$H$127</f>
        <v>0</v>
      </c>
      <c r="R127" s="115">
        <v>0</v>
      </c>
      <c r="S127" s="116">
        <f>$R$127*$H$127</f>
        <v>0</v>
      </c>
      <c r="AQ127" s="71" t="s">
        <v>143</v>
      </c>
      <c r="AS127" s="71" t="s">
        <v>139</v>
      </c>
      <c r="AT127" s="71" t="s">
        <v>79</v>
      </c>
      <c r="AX127" s="6" t="s">
        <v>137</v>
      </c>
      <c r="BD127" s="117">
        <f>IF($M$127="základní",$J$127,0)</f>
        <v>0</v>
      </c>
      <c r="BE127" s="117">
        <f>IF($M$127="snížená",$J$127,0)</f>
        <v>0</v>
      </c>
      <c r="BF127" s="117">
        <f>IF($M$127="zákl. přenesená",$J$127,0)</f>
        <v>0</v>
      </c>
      <c r="BG127" s="117">
        <f>IF($M$127="sníž. přenesená",$J$127,0)</f>
        <v>0</v>
      </c>
      <c r="BH127" s="117">
        <f>IF($M$127="nulová",$J$127,0)</f>
        <v>0</v>
      </c>
      <c r="BI127" s="71" t="s">
        <v>21</v>
      </c>
      <c r="BJ127" s="117">
        <f>ROUND($I$127*$H$127,2)</f>
        <v>0</v>
      </c>
      <c r="BK127" s="71" t="s">
        <v>143</v>
      </c>
      <c r="BL127" s="71" t="s">
        <v>190</v>
      </c>
    </row>
    <row r="128" spans="2:46" s="6" customFormat="1" ht="16.5" customHeight="1">
      <c r="B128" s="22"/>
      <c r="D128" s="118" t="s">
        <v>145</v>
      </c>
      <c r="F128" s="119" t="s">
        <v>191</v>
      </c>
      <c r="K128" s="22"/>
      <c r="L128" s="48"/>
      <c r="S128" s="49"/>
      <c r="AS128" s="6" t="s">
        <v>145</v>
      </c>
      <c r="AT128" s="6" t="s">
        <v>79</v>
      </c>
    </row>
    <row r="129" spans="2:64" s="6" customFormat="1" ht="15.75" customHeight="1">
      <c r="B129" s="22"/>
      <c r="C129" s="106" t="s">
        <v>26</v>
      </c>
      <c r="D129" s="106" t="s">
        <v>139</v>
      </c>
      <c r="E129" s="107" t="s">
        <v>192</v>
      </c>
      <c r="F129" s="108" t="s">
        <v>193</v>
      </c>
      <c r="G129" s="109" t="s">
        <v>157</v>
      </c>
      <c r="H129" s="110">
        <v>113.3</v>
      </c>
      <c r="I129" s="111"/>
      <c r="J129" s="112">
        <f>ROUND($I$129*$H$129,2)</f>
        <v>0</v>
      </c>
      <c r="K129" s="22"/>
      <c r="L129" s="113"/>
      <c r="M129" s="114" t="s">
        <v>45</v>
      </c>
      <c r="O129" s="115">
        <f>$N$129*$H$129</f>
        <v>0</v>
      </c>
      <c r="P129" s="115">
        <v>0</v>
      </c>
      <c r="Q129" s="115">
        <f>$P$129*$H$129</f>
        <v>0</v>
      </c>
      <c r="R129" s="115">
        <v>0</v>
      </c>
      <c r="S129" s="116">
        <f>$R$129*$H$129</f>
        <v>0</v>
      </c>
      <c r="AQ129" s="71" t="s">
        <v>143</v>
      </c>
      <c r="AS129" s="71" t="s">
        <v>139</v>
      </c>
      <c r="AT129" s="71" t="s">
        <v>79</v>
      </c>
      <c r="AX129" s="6" t="s">
        <v>137</v>
      </c>
      <c r="BD129" s="117">
        <f>IF($M$129="základní",$J$129,0)</f>
        <v>0</v>
      </c>
      <c r="BE129" s="117">
        <f>IF($M$129="snížená",$J$129,0)</f>
        <v>0</v>
      </c>
      <c r="BF129" s="117">
        <f>IF($M$129="zákl. přenesená",$J$129,0)</f>
        <v>0</v>
      </c>
      <c r="BG129" s="117">
        <f>IF($M$129="sníž. přenesená",$J$129,0)</f>
        <v>0</v>
      </c>
      <c r="BH129" s="117">
        <f>IF($M$129="nulová",$J$129,0)</f>
        <v>0</v>
      </c>
      <c r="BI129" s="71" t="s">
        <v>21</v>
      </c>
      <c r="BJ129" s="117">
        <f>ROUND($I$129*$H$129,2)</f>
        <v>0</v>
      </c>
      <c r="BK129" s="71" t="s">
        <v>143</v>
      </c>
      <c r="BL129" s="71" t="s">
        <v>194</v>
      </c>
    </row>
    <row r="130" spans="2:46" s="6" customFormat="1" ht="27" customHeight="1">
      <c r="B130" s="22"/>
      <c r="D130" s="118" t="s">
        <v>145</v>
      </c>
      <c r="F130" s="119" t="s">
        <v>195</v>
      </c>
      <c r="K130" s="22"/>
      <c r="L130" s="48"/>
      <c r="S130" s="49"/>
      <c r="AS130" s="6" t="s">
        <v>145</v>
      </c>
      <c r="AT130" s="6" t="s">
        <v>79</v>
      </c>
    </row>
    <row r="131" spans="2:64" s="6" customFormat="1" ht="15.75" customHeight="1">
      <c r="B131" s="22"/>
      <c r="C131" s="133" t="s">
        <v>196</v>
      </c>
      <c r="D131" s="133" t="s">
        <v>197</v>
      </c>
      <c r="E131" s="134" t="s">
        <v>198</v>
      </c>
      <c r="F131" s="135" t="s">
        <v>199</v>
      </c>
      <c r="G131" s="136" t="s">
        <v>189</v>
      </c>
      <c r="H131" s="137">
        <v>227.136</v>
      </c>
      <c r="I131" s="138"/>
      <c r="J131" s="139">
        <f>ROUND($I$131*$H$131,2)</f>
        <v>0</v>
      </c>
      <c r="K131" s="140"/>
      <c r="L131" s="141"/>
      <c r="M131" s="142" t="s">
        <v>45</v>
      </c>
      <c r="O131" s="115">
        <f>$N$131*$H$131</f>
        <v>0</v>
      </c>
      <c r="P131" s="115">
        <v>1</v>
      </c>
      <c r="Q131" s="115">
        <f>$P$131*$H$131</f>
        <v>227.136</v>
      </c>
      <c r="R131" s="115">
        <v>0</v>
      </c>
      <c r="S131" s="116">
        <f>$R$131*$H$131</f>
        <v>0</v>
      </c>
      <c r="AQ131" s="71" t="s">
        <v>182</v>
      </c>
      <c r="AS131" s="71" t="s">
        <v>197</v>
      </c>
      <c r="AT131" s="71" t="s">
        <v>79</v>
      </c>
      <c r="AX131" s="6" t="s">
        <v>137</v>
      </c>
      <c r="BD131" s="117">
        <f>IF($M$131="základní",$J$131,0)</f>
        <v>0</v>
      </c>
      <c r="BE131" s="117">
        <f>IF($M$131="snížená",$J$131,0)</f>
        <v>0</v>
      </c>
      <c r="BF131" s="117">
        <f>IF($M$131="zákl. přenesená",$J$131,0)</f>
        <v>0</v>
      </c>
      <c r="BG131" s="117">
        <f>IF($M$131="sníž. přenesená",$J$131,0)</f>
        <v>0</v>
      </c>
      <c r="BH131" s="117">
        <f>IF($M$131="nulová",$J$131,0)</f>
        <v>0</v>
      </c>
      <c r="BI131" s="71" t="s">
        <v>21</v>
      </c>
      <c r="BJ131" s="117">
        <f>ROUND($I$131*$H$131,2)</f>
        <v>0</v>
      </c>
      <c r="BK131" s="71" t="s">
        <v>143</v>
      </c>
      <c r="BL131" s="71" t="s">
        <v>200</v>
      </c>
    </row>
    <row r="132" spans="2:46" s="6" customFormat="1" ht="27" customHeight="1">
      <c r="B132" s="22"/>
      <c r="D132" s="118" t="s">
        <v>145</v>
      </c>
      <c r="F132" s="119" t="s">
        <v>201</v>
      </c>
      <c r="K132" s="22"/>
      <c r="L132" s="48"/>
      <c r="S132" s="49"/>
      <c r="AS132" s="6" t="s">
        <v>145</v>
      </c>
      <c r="AT132" s="6" t="s">
        <v>79</v>
      </c>
    </row>
    <row r="133" spans="2:50" s="6" customFormat="1" ht="15.75" customHeight="1">
      <c r="B133" s="120"/>
      <c r="D133" s="121" t="s">
        <v>147</v>
      </c>
      <c r="E133" s="122"/>
      <c r="F133" s="123" t="s">
        <v>202</v>
      </c>
      <c r="H133" s="124">
        <v>227.136</v>
      </c>
      <c r="K133" s="120"/>
      <c r="L133" s="125"/>
      <c r="S133" s="126"/>
      <c r="AS133" s="122" t="s">
        <v>147</v>
      </c>
      <c r="AT133" s="122" t="s">
        <v>79</v>
      </c>
      <c r="AU133" s="122" t="s">
        <v>79</v>
      </c>
      <c r="AV133" s="122" t="s">
        <v>85</v>
      </c>
      <c r="AW133" s="122" t="s">
        <v>21</v>
      </c>
      <c r="AX133" s="122" t="s">
        <v>137</v>
      </c>
    </row>
    <row r="134" spans="2:64" s="6" customFormat="1" ht="15.75" customHeight="1">
      <c r="B134" s="22"/>
      <c r="C134" s="133" t="s">
        <v>203</v>
      </c>
      <c r="D134" s="133" t="s">
        <v>197</v>
      </c>
      <c r="E134" s="134" t="s">
        <v>204</v>
      </c>
      <c r="F134" s="135" t="s">
        <v>205</v>
      </c>
      <c r="G134" s="136" t="s">
        <v>189</v>
      </c>
      <c r="H134" s="137">
        <v>283.92</v>
      </c>
      <c r="I134" s="138"/>
      <c r="J134" s="139">
        <f>ROUND($I$134*$H$134,2)</f>
        <v>0</v>
      </c>
      <c r="K134" s="140"/>
      <c r="L134" s="141"/>
      <c r="M134" s="142" t="s">
        <v>45</v>
      </c>
      <c r="O134" s="115">
        <f>$N$134*$H$134</f>
        <v>0</v>
      </c>
      <c r="P134" s="115">
        <v>1</v>
      </c>
      <c r="Q134" s="115">
        <f>$P$134*$H$134</f>
        <v>283.92</v>
      </c>
      <c r="R134" s="115">
        <v>0</v>
      </c>
      <c r="S134" s="116">
        <f>$R$134*$H$134</f>
        <v>0</v>
      </c>
      <c r="AQ134" s="71" t="s">
        <v>182</v>
      </c>
      <c r="AS134" s="71" t="s">
        <v>197</v>
      </c>
      <c r="AT134" s="71" t="s">
        <v>79</v>
      </c>
      <c r="AX134" s="6" t="s">
        <v>137</v>
      </c>
      <c r="BD134" s="117">
        <f>IF($M$134="základní",$J$134,0)</f>
        <v>0</v>
      </c>
      <c r="BE134" s="117">
        <f>IF($M$134="snížená",$J$134,0)</f>
        <v>0</v>
      </c>
      <c r="BF134" s="117">
        <f>IF($M$134="zákl. přenesená",$J$134,0)</f>
        <v>0</v>
      </c>
      <c r="BG134" s="117">
        <f>IF($M$134="sníž. přenesená",$J$134,0)</f>
        <v>0</v>
      </c>
      <c r="BH134" s="117">
        <f>IF($M$134="nulová",$J$134,0)</f>
        <v>0</v>
      </c>
      <c r="BI134" s="71" t="s">
        <v>21</v>
      </c>
      <c r="BJ134" s="117">
        <f>ROUND($I$134*$H$134,2)</f>
        <v>0</v>
      </c>
      <c r="BK134" s="71" t="s">
        <v>143</v>
      </c>
      <c r="BL134" s="71" t="s">
        <v>206</v>
      </c>
    </row>
    <row r="135" spans="2:46" s="6" customFormat="1" ht="16.5" customHeight="1">
      <c r="B135" s="22"/>
      <c r="D135" s="118" t="s">
        <v>145</v>
      </c>
      <c r="F135" s="119" t="s">
        <v>207</v>
      </c>
      <c r="K135" s="22"/>
      <c r="L135" s="48"/>
      <c r="S135" s="49"/>
      <c r="AS135" s="6" t="s">
        <v>145</v>
      </c>
      <c r="AT135" s="6" t="s">
        <v>79</v>
      </c>
    </row>
    <row r="136" spans="2:50" s="6" customFormat="1" ht="15.75" customHeight="1">
      <c r="B136" s="120"/>
      <c r="D136" s="121" t="s">
        <v>147</v>
      </c>
      <c r="E136" s="122"/>
      <c r="F136" s="123" t="s">
        <v>208</v>
      </c>
      <c r="H136" s="124">
        <v>283.92</v>
      </c>
      <c r="K136" s="120"/>
      <c r="L136" s="125"/>
      <c r="S136" s="126"/>
      <c r="AS136" s="122" t="s">
        <v>147</v>
      </c>
      <c r="AT136" s="122" t="s">
        <v>79</v>
      </c>
      <c r="AU136" s="122" t="s">
        <v>79</v>
      </c>
      <c r="AV136" s="122" t="s">
        <v>85</v>
      </c>
      <c r="AW136" s="122" t="s">
        <v>21</v>
      </c>
      <c r="AX136" s="122" t="s">
        <v>137</v>
      </c>
    </row>
    <row r="137" spans="2:64" s="6" customFormat="1" ht="15.75" customHeight="1">
      <c r="B137" s="22"/>
      <c r="C137" s="106" t="s">
        <v>209</v>
      </c>
      <c r="D137" s="106" t="s">
        <v>139</v>
      </c>
      <c r="E137" s="107" t="s">
        <v>210</v>
      </c>
      <c r="F137" s="108" t="s">
        <v>211</v>
      </c>
      <c r="G137" s="109" t="s">
        <v>142</v>
      </c>
      <c r="H137" s="110">
        <v>250</v>
      </c>
      <c r="I137" s="111"/>
      <c r="J137" s="112">
        <f>ROUND($I$137*$H$137,2)</f>
        <v>0</v>
      </c>
      <c r="K137" s="22"/>
      <c r="L137" s="113"/>
      <c r="M137" s="114" t="s">
        <v>45</v>
      </c>
      <c r="O137" s="115">
        <f>$N$137*$H$137</f>
        <v>0</v>
      </c>
      <c r="P137" s="115">
        <v>0</v>
      </c>
      <c r="Q137" s="115">
        <f>$P$137*$H$137</f>
        <v>0</v>
      </c>
      <c r="R137" s="115">
        <v>0</v>
      </c>
      <c r="S137" s="116">
        <f>$R$137*$H$137</f>
        <v>0</v>
      </c>
      <c r="AQ137" s="71" t="s">
        <v>143</v>
      </c>
      <c r="AS137" s="71" t="s">
        <v>139</v>
      </c>
      <c r="AT137" s="71" t="s">
        <v>79</v>
      </c>
      <c r="AX137" s="6" t="s">
        <v>137</v>
      </c>
      <c r="BD137" s="117">
        <f>IF($M$137="základní",$J$137,0)</f>
        <v>0</v>
      </c>
      <c r="BE137" s="117">
        <f>IF($M$137="snížená",$J$137,0)</f>
        <v>0</v>
      </c>
      <c r="BF137" s="117">
        <f>IF($M$137="zákl. přenesená",$J$137,0)</f>
        <v>0</v>
      </c>
      <c r="BG137" s="117">
        <f>IF($M$137="sníž. přenesená",$J$137,0)</f>
        <v>0</v>
      </c>
      <c r="BH137" s="117">
        <f>IF($M$137="nulová",$J$137,0)</f>
        <v>0</v>
      </c>
      <c r="BI137" s="71" t="s">
        <v>21</v>
      </c>
      <c r="BJ137" s="117">
        <f>ROUND($I$137*$H$137,2)</f>
        <v>0</v>
      </c>
      <c r="BK137" s="71" t="s">
        <v>143</v>
      </c>
      <c r="BL137" s="71" t="s">
        <v>212</v>
      </c>
    </row>
    <row r="138" spans="2:46" s="6" customFormat="1" ht="16.5" customHeight="1">
      <c r="B138" s="22"/>
      <c r="D138" s="118" t="s">
        <v>145</v>
      </c>
      <c r="F138" s="119" t="s">
        <v>211</v>
      </c>
      <c r="K138" s="22"/>
      <c r="L138" s="48"/>
      <c r="S138" s="49"/>
      <c r="AS138" s="6" t="s">
        <v>145</v>
      </c>
      <c r="AT138" s="6" t="s">
        <v>79</v>
      </c>
    </row>
    <row r="139" spans="2:64" s="6" customFormat="1" ht="15.75" customHeight="1">
      <c r="B139" s="22"/>
      <c r="C139" s="133" t="s">
        <v>213</v>
      </c>
      <c r="D139" s="133" t="s">
        <v>197</v>
      </c>
      <c r="E139" s="134" t="s">
        <v>214</v>
      </c>
      <c r="F139" s="135" t="s">
        <v>215</v>
      </c>
      <c r="G139" s="136" t="s">
        <v>216</v>
      </c>
      <c r="H139" s="137">
        <v>7.5</v>
      </c>
      <c r="I139" s="138"/>
      <c r="J139" s="139">
        <f>ROUND($I$139*$H$139,2)</f>
        <v>0</v>
      </c>
      <c r="K139" s="140"/>
      <c r="L139" s="141"/>
      <c r="M139" s="142" t="s">
        <v>45</v>
      </c>
      <c r="O139" s="115">
        <f>$N$139*$H$139</f>
        <v>0</v>
      </c>
      <c r="P139" s="115">
        <v>0.001</v>
      </c>
      <c r="Q139" s="115">
        <f>$P$139*$H$139</f>
        <v>0.0075</v>
      </c>
      <c r="R139" s="115">
        <v>0</v>
      </c>
      <c r="S139" s="116">
        <f>$R$139*$H$139</f>
        <v>0</v>
      </c>
      <c r="AQ139" s="71" t="s">
        <v>182</v>
      </c>
      <c r="AS139" s="71" t="s">
        <v>197</v>
      </c>
      <c r="AT139" s="71" t="s">
        <v>79</v>
      </c>
      <c r="AX139" s="6" t="s">
        <v>137</v>
      </c>
      <c r="BD139" s="117">
        <f>IF($M$139="základní",$J$139,0)</f>
        <v>0</v>
      </c>
      <c r="BE139" s="117">
        <f>IF($M$139="snížená",$J$139,0)</f>
        <v>0</v>
      </c>
      <c r="BF139" s="117">
        <f>IF($M$139="zákl. přenesená",$J$139,0)</f>
        <v>0</v>
      </c>
      <c r="BG139" s="117">
        <f>IF($M$139="sníž. přenesená",$J$139,0)</f>
        <v>0</v>
      </c>
      <c r="BH139" s="117">
        <f>IF($M$139="nulová",$J$139,0)</f>
        <v>0</v>
      </c>
      <c r="BI139" s="71" t="s">
        <v>21</v>
      </c>
      <c r="BJ139" s="117">
        <f>ROUND($I$139*$H$139,2)</f>
        <v>0</v>
      </c>
      <c r="BK139" s="71" t="s">
        <v>143</v>
      </c>
      <c r="BL139" s="71" t="s">
        <v>217</v>
      </c>
    </row>
    <row r="140" spans="2:46" s="6" customFormat="1" ht="16.5" customHeight="1">
      <c r="B140" s="22"/>
      <c r="D140" s="118" t="s">
        <v>145</v>
      </c>
      <c r="F140" s="119" t="s">
        <v>218</v>
      </c>
      <c r="K140" s="22"/>
      <c r="L140" s="48"/>
      <c r="S140" s="49"/>
      <c r="AS140" s="6" t="s">
        <v>145</v>
      </c>
      <c r="AT140" s="6" t="s">
        <v>79</v>
      </c>
    </row>
    <row r="141" spans="2:50" s="6" customFormat="1" ht="15.75" customHeight="1">
      <c r="B141" s="120"/>
      <c r="D141" s="121" t="s">
        <v>147</v>
      </c>
      <c r="F141" s="123" t="s">
        <v>219</v>
      </c>
      <c r="H141" s="124">
        <v>7.5</v>
      </c>
      <c r="K141" s="120"/>
      <c r="L141" s="125"/>
      <c r="S141" s="126"/>
      <c r="AS141" s="122" t="s">
        <v>147</v>
      </c>
      <c r="AT141" s="122" t="s">
        <v>79</v>
      </c>
      <c r="AU141" s="122" t="s">
        <v>79</v>
      </c>
      <c r="AV141" s="122" t="s">
        <v>74</v>
      </c>
      <c r="AW141" s="122" t="s">
        <v>21</v>
      </c>
      <c r="AX141" s="122" t="s">
        <v>137</v>
      </c>
    </row>
    <row r="142" spans="2:64" s="6" customFormat="1" ht="15.75" customHeight="1">
      <c r="B142" s="22"/>
      <c r="C142" s="106" t="s">
        <v>8</v>
      </c>
      <c r="D142" s="106" t="s">
        <v>139</v>
      </c>
      <c r="E142" s="107" t="s">
        <v>220</v>
      </c>
      <c r="F142" s="108" t="s">
        <v>221</v>
      </c>
      <c r="G142" s="109" t="s">
        <v>142</v>
      </c>
      <c r="H142" s="110">
        <v>27</v>
      </c>
      <c r="I142" s="111"/>
      <c r="J142" s="112">
        <f>ROUND($I$142*$H$142,2)</f>
        <v>0</v>
      </c>
      <c r="K142" s="22"/>
      <c r="L142" s="113"/>
      <c r="M142" s="114" t="s">
        <v>45</v>
      </c>
      <c r="O142" s="115">
        <f>$N$142*$H$142</f>
        <v>0</v>
      </c>
      <c r="P142" s="115">
        <v>0</v>
      </c>
      <c r="Q142" s="115">
        <f>$P$142*$H$142</f>
        <v>0</v>
      </c>
      <c r="R142" s="115">
        <v>0</v>
      </c>
      <c r="S142" s="116">
        <f>$R$142*$H$142</f>
        <v>0</v>
      </c>
      <c r="AQ142" s="71" t="s">
        <v>143</v>
      </c>
      <c r="AS142" s="71" t="s">
        <v>139</v>
      </c>
      <c r="AT142" s="71" t="s">
        <v>79</v>
      </c>
      <c r="AX142" s="6" t="s">
        <v>137</v>
      </c>
      <c r="BD142" s="117">
        <f>IF($M$142="základní",$J$142,0)</f>
        <v>0</v>
      </c>
      <c r="BE142" s="117">
        <f>IF($M$142="snížená",$J$142,0)</f>
        <v>0</v>
      </c>
      <c r="BF142" s="117">
        <f>IF($M$142="zákl. přenesená",$J$142,0)</f>
        <v>0</v>
      </c>
      <c r="BG142" s="117">
        <f>IF($M$142="sníž. přenesená",$J$142,0)</f>
        <v>0</v>
      </c>
      <c r="BH142" s="117">
        <f>IF($M$142="nulová",$J$142,0)</f>
        <v>0</v>
      </c>
      <c r="BI142" s="71" t="s">
        <v>21</v>
      </c>
      <c r="BJ142" s="117">
        <f>ROUND($I$142*$H$142,2)</f>
        <v>0</v>
      </c>
      <c r="BK142" s="71" t="s">
        <v>143</v>
      </c>
      <c r="BL142" s="71" t="s">
        <v>222</v>
      </c>
    </row>
    <row r="143" spans="2:46" s="6" customFormat="1" ht="16.5" customHeight="1">
      <c r="B143" s="22"/>
      <c r="D143" s="118" t="s">
        <v>145</v>
      </c>
      <c r="F143" s="119" t="s">
        <v>223</v>
      </c>
      <c r="K143" s="22"/>
      <c r="L143" s="48"/>
      <c r="S143" s="49"/>
      <c r="AS143" s="6" t="s">
        <v>145</v>
      </c>
      <c r="AT143" s="6" t="s">
        <v>79</v>
      </c>
    </row>
    <row r="144" spans="2:50" s="6" customFormat="1" ht="15.75" customHeight="1">
      <c r="B144" s="120"/>
      <c r="D144" s="121" t="s">
        <v>147</v>
      </c>
      <c r="E144" s="122"/>
      <c r="F144" s="123" t="s">
        <v>224</v>
      </c>
      <c r="H144" s="124">
        <v>27</v>
      </c>
      <c r="K144" s="120"/>
      <c r="L144" s="125"/>
      <c r="S144" s="126"/>
      <c r="AS144" s="122" t="s">
        <v>147</v>
      </c>
      <c r="AT144" s="122" t="s">
        <v>79</v>
      </c>
      <c r="AU144" s="122" t="s">
        <v>79</v>
      </c>
      <c r="AV144" s="122" t="s">
        <v>85</v>
      </c>
      <c r="AW144" s="122" t="s">
        <v>21</v>
      </c>
      <c r="AX144" s="122" t="s">
        <v>137</v>
      </c>
    </row>
    <row r="145" spans="2:64" s="6" customFormat="1" ht="15.75" customHeight="1">
      <c r="B145" s="22"/>
      <c r="C145" s="106" t="s">
        <v>225</v>
      </c>
      <c r="D145" s="106" t="s">
        <v>139</v>
      </c>
      <c r="E145" s="107" t="s">
        <v>226</v>
      </c>
      <c r="F145" s="108" t="s">
        <v>227</v>
      </c>
      <c r="G145" s="109" t="s">
        <v>142</v>
      </c>
      <c r="H145" s="110">
        <v>258.621</v>
      </c>
      <c r="I145" s="111"/>
      <c r="J145" s="112">
        <f>ROUND($I$145*$H$145,2)</f>
        <v>0</v>
      </c>
      <c r="K145" s="22"/>
      <c r="L145" s="113"/>
      <c r="M145" s="114" t="s">
        <v>45</v>
      </c>
      <c r="O145" s="115">
        <f>$N$145*$H$145</f>
        <v>0</v>
      </c>
      <c r="P145" s="115">
        <v>0</v>
      </c>
      <c r="Q145" s="115">
        <f>$P$145*$H$145</f>
        <v>0</v>
      </c>
      <c r="R145" s="115">
        <v>0</v>
      </c>
      <c r="S145" s="116">
        <f>$R$145*$H$145</f>
        <v>0</v>
      </c>
      <c r="AQ145" s="71" t="s">
        <v>143</v>
      </c>
      <c r="AS145" s="71" t="s">
        <v>139</v>
      </c>
      <c r="AT145" s="71" t="s">
        <v>79</v>
      </c>
      <c r="AX145" s="6" t="s">
        <v>137</v>
      </c>
      <c r="BD145" s="117">
        <f>IF($M$145="základní",$J$145,0)</f>
        <v>0</v>
      </c>
      <c r="BE145" s="117">
        <f>IF($M$145="snížená",$J$145,0)</f>
        <v>0</v>
      </c>
      <c r="BF145" s="117">
        <f>IF($M$145="zákl. přenesená",$J$145,0)</f>
        <v>0</v>
      </c>
      <c r="BG145" s="117">
        <f>IF($M$145="sníž. přenesená",$J$145,0)</f>
        <v>0</v>
      </c>
      <c r="BH145" s="117">
        <f>IF($M$145="nulová",$J$145,0)</f>
        <v>0</v>
      </c>
      <c r="BI145" s="71" t="s">
        <v>21</v>
      </c>
      <c r="BJ145" s="117">
        <f>ROUND($I$145*$H$145,2)</f>
        <v>0</v>
      </c>
      <c r="BK145" s="71" t="s">
        <v>143</v>
      </c>
      <c r="BL145" s="71" t="s">
        <v>228</v>
      </c>
    </row>
    <row r="146" spans="2:46" s="6" customFormat="1" ht="16.5" customHeight="1">
      <c r="B146" s="22"/>
      <c r="D146" s="118" t="s">
        <v>145</v>
      </c>
      <c r="F146" s="119" t="s">
        <v>229</v>
      </c>
      <c r="K146" s="22"/>
      <c r="L146" s="48"/>
      <c r="S146" s="49"/>
      <c r="AS146" s="6" t="s">
        <v>145</v>
      </c>
      <c r="AT146" s="6" t="s">
        <v>79</v>
      </c>
    </row>
    <row r="147" spans="2:64" s="6" customFormat="1" ht="15.75" customHeight="1">
      <c r="B147" s="22"/>
      <c r="C147" s="133" t="s">
        <v>230</v>
      </c>
      <c r="D147" s="133" t="s">
        <v>197</v>
      </c>
      <c r="E147" s="134" t="s">
        <v>231</v>
      </c>
      <c r="F147" s="135" t="s">
        <v>232</v>
      </c>
      <c r="G147" s="136" t="s">
        <v>157</v>
      </c>
      <c r="H147" s="137">
        <v>15</v>
      </c>
      <c r="I147" s="138"/>
      <c r="J147" s="139">
        <f>ROUND($I$147*$H$147,2)</f>
        <v>0</v>
      </c>
      <c r="K147" s="140"/>
      <c r="L147" s="141"/>
      <c r="M147" s="142" t="s">
        <v>45</v>
      </c>
      <c r="O147" s="115">
        <f>$N$147*$H$147</f>
        <v>0</v>
      </c>
      <c r="P147" s="115">
        <v>0.21</v>
      </c>
      <c r="Q147" s="115">
        <f>$P$147*$H$147</f>
        <v>3.15</v>
      </c>
      <c r="R147" s="115">
        <v>0</v>
      </c>
      <c r="S147" s="116">
        <f>$R$147*$H$147</f>
        <v>0</v>
      </c>
      <c r="AQ147" s="71" t="s">
        <v>182</v>
      </c>
      <c r="AS147" s="71" t="s">
        <v>197</v>
      </c>
      <c r="AT147" s="71" t="s">
        <v>79</v>
      </c>
      <c r="AX147" s="6" t="s">
        <v>137</v>
      </c>
      <c r="BD147" s="117">
        <f>IF($M$147="základní",$J$147,0)</f>
        <v>0</v>
      </c>
      <c r="BE147" s="117">
        <f>IF($M$147="snížená",$J$147,0)</f>
        <v>0</v>
      </c>
      <c r="BF147" s="117">
        <f>IF($M$147="zákl. přenesená",$J$147,0)</f>
        <v>0</v>
      </c>
      <c r="BG147" s="117">
        <f>IF($M$147="sníž. přenesená",$J$147,0)</f>
        <v>0</v>
      </c>
      <c r="BH147" s="117">
        <f>IF($M$147="nulová",$J$147,0)</f>
        <v>0</v>
      </c>
      <c r="BI147" s="71" t="s">
        <v>21</v>
      </c>
      <c r="BJ147" s="117">
        <f>ROUND($I$147*$H$147,2)</f>
        <v>0</v>
      </c>
      <c r="BK147" s="71" t="s">
        <v>143</v>
      </c>
      <c r="BL147" s="71" t="s">
        <v>233</v>
      </c>
    </row>
    <row r="148" spans="2:46" s="6" customFormat="1" ht="16.5" customHeight="1">
      <c r="B148" s="22"/>
      <c r="D148" s="118" t="s">
        <v>145</v>
      </c>
      <c r="F148" s="119" t="s">
        <v>234</v>
      </c>
      <c r="K148" s="22"/>
      <c r="L148" s="48"/>
      <c r="S148" s="49"/>
      <c r="AS148" s="6" t="s">
        <v>145</v>
      </c>
      <c r="AT148" s="6" t="s">
        <v>79</v>
      </c>
    </row>
    <row r="149" spans="2:50" s="6" customFormat="1" ht="15.75" customHeight="1">
      <c r="B149" s="120"/>
      <c r="D149" s="121" t="s">
        <v>147</v>
      </c>
      <c r="F149" s="123" t="s">
        <v>235</v>
      </c>
      <c r="H149" s="124">
        <v>15</v>
      </c>
      <c r="K149" s="120"/>
      <c r="L149" s="125"/>
      <c r="S149" s="126"/>
      <c r="AS149" s="122" t="s">
        <v>147</v>
      </c>
      <c r="AT149" s="122" t="s">
        <v>79</v>
      </c>
      <c r="AU149" s="122" t="s">
        <v>79</v>
      </c>
      <c r="AV149" s="122" t="s">
        <v>74</v>
      </c>
      <c r="AW149" s="122" t="s">
        <v>21</v>
      </c>
      <c r="AX149" s="122" t="s">
        <v>137</v>
      </c>
    </row>
    <row r="150" spans="2:62" s="95" customFormat="1" ht="30.75" customHeight="1">
      <c r="B150" s="96"/>
      <c r="D150" s="97" t="s">
        <v>73</v>
      </c>
      <c r="E150" s="104" t="s">
        <v>79</v>
      </c>
      <c r="F150" s="104" t="s">
        <v>236</v>
      </c>
      <c r="J150" s="105">
        <f>$BJ$150</f>
        <v>0</v>
      </c>
      <c r="K150" s="96"/>
      <c r="L150" s="100"/>
      <c r="O150" s="101">
        <f>SUM($O$151:$O$164)</f>
        <v>0</v>
      </c>
      <c r="Q150" s="101">
        <f>SUM($Q$151:$Q$164)</f>
        <v>12.419787000000001</v>
      </c>
      <c r="S150" s="102">
        <f>SUM($S$151:$S$164)</f>
        <v>0</v>
      </c>
      <c r="AQ150" s="97" t="s">
        <v>21</v>
      </c>
      <c r="AS150" s="97" t="s">
        <v>73</v>
      </c>
      <c r="AT150" s="97" t="s">
        <v>21</v>
      </c>
      <c r="AX150" s="97" t="s">
        <v>137</v>
      </c>
      <c r="BJ150" s="103">
        <f>SUM($BJ$151:$BJ$164)</f>
        <v>0</v>
      </c>
    </row>
    <row r="151" spans="2:64" s="6" customFormat="1" ht="15.75" customHeight="1">
      <c r="B151" s="22"/>
      <c r="C151" s="106" t="s">
        <v>237</v>
      </c>
      <c r="D151" s="106" t="s">
        <v>139</v>
      </c>
      <c r="E151" s="107" t="s">
        <v>238</v>
      </c>
      <c r="F151" s="108" t="s">
        <v>239</v>
      </c>
      <c r="G151" s="109" t="s">
        <v>157</v>
      </c>
      <c r="H151" s="110">
        <v>125.076</v>
      </c>
      <c r="I151" s="111"/>
      <c r="J151" s="112">
        <f>ROUND($I$151*$H$151,2)</f>
        <v>0</v>
      </c>
      <c r="K151" s="22"/>
      <c r="L151" s="113"/>
      <c r="M151" s="114" t="s">
        <v>45</v>
      </c>
      <c r="O151" s="115">
        <f>$N$151*$H$151</f>
        <v>0</v>
      </c>
      <c r="P151" s="115">
        <v>0</v>
      </c>
      <c r="Q151" s="115">
        <f>$P$151*$H$151</f>
        <v>0</v>
      </c>
      <c r="R151" s="115">
        <v>0</v>
      </c>
      <c r="S151" s="116">
        <f>$R$151*$H$151</f>
        <v>0</v>
      </c>
      <c r="AQ151" s="71" t="s">
        <v>143</v>
      </c>
      <c r="AS151" s="71" t="s">
        <v>139</v>
      </c>
      <c r="AT151" s="71" t="s">
        <v>79</v>
      </c>
      <c r="AX151" s="6" t="s">
        <v>137</v>
      </c>
      <c r="BD151" s="117">
        <f>IF($M$151="základní",$J$151,0)</f>
        <v>0</v>
      </c>
      <c r="BE151" s="117">
        <f>IF($M$151="snížená",$J$151,0)</f>
        <v>0</v>
      </c>
      <c r="BF151" s="117">
        <f>IF($M$151="zákl. přenesená",$J$151,0)</f>
        <v>0</v>
      </c>
      <c r="BG151" s="117">
        <f>IF($M$151="sníž. přenesená",$J$151,0)</f>
        <v>0</v>
      </c>
      <c r="BH151" s="117">
        <f>IF($M$151="nulová",$J$151,0)</f>
        <v>0</v>
      </c>
      <c r="BI151" s="71" t="s">
        <v>21</v>
      </c>
      <c r="BJ151" s="117">
        <f>ROUND($I$151*$H$151,2)</f>
        <v>0</v>
      </c>
      <c r="BK151" s="71" t="s">
        <v>143</v>
      </c>
      <c r="BL151" s="71" t="s">
        <v>240</v>
      </c>
    </row>
    <row r="152" spans="2:46" s="6" customFormat="1" ht="27" customHeight="1">
      <c r="B152" s="22"/>
      <c r="D152" s="118" t="s">
        <v>145</v>
      </c>
      <c r="F152" s="119" t="s">
        <v>241</v>
      </c>
      <c r="K152" s="22"/>
      <c r="L152" s="48"/>
      <c r="S152" s="49"/>
      <c r="AS152" s="6" t="s">
        <v>145</v>
      </c>
      <c r="AT152" s="6" t="s">
        <v>79</v>
      </c>
    </row>
    <row r="153" spans="2:50" s="6" customFormat="1" ht="15.75" customHeight="1">
      <c r="B153" s="120"/>
      <c r="D153" s="121" t="s">
        <v>147</v>
      </c>
      <c r="E153" s="122"/>
      <c r="F153" s="123"/>
      <c r="H153" s="124">
        <v>0</v>
      </c>
      <c r="K153" s="120"/>
      <c r="L153" s="125"/>
      <c r="S153" s="126"/>
      <c r="AS153" s="122" t="s">
        <v>147</v>
      </c>
      <c r="AT153" s="122" t="s">
        <v>79</v>
      </c>
      <c r="AU153" s="122" t="s">
        <v>79</v>
      </c>
      <c r="AV153" s="122" t="s">
        <v>85</v>
      </c>
      <c r="AW153" s="122" t="s">
        <v>74</v>
      </c>
      <c r="AX153" s="122" t="s">
        <v>137</v>
      </c>
    </row>
    <row r="154" spans="2:50" s="6" customFormat="1" ht="15.75" customHeight="1">
      <c r="B154" s="120"/>
      <c r="D154" s="121" t="s">
        <v>147</v>
      </c>
      <c r="E154" s="122"/>
      <c r="F154" s="123" t="s">
        <v>242</v>
      </c>
      <c r="H154" s="124">
        <v>97.776</v>
      </c>
      <c r="K154" s="120"/>
      <c r="L154" s="125"/>
      <c r="S154" s="126"/>
      <c r="AS154" s="122" t="s">
        <v>147</v>
      </c>
      <c r="AT154" s="122" t="s">
        <v>79</v>
      </c>
      <c r="AU154" s="122" t="s">
        <v>79</v>
      </c>
      <c r="AV154" s="122" t="s">
        <v>85</v>
      </c>
      <c r="AW154" s="122" t="s">
        <v>74</v>
      </c>
      <c r="AX154" s="122" t="s">
        <v>137</v>
      </c>
    </row>
    <row r="155" spans="2:50" s="6" customFormat="1" ht="15.75" customHeight="1">
      <c r="B155" s="143"/>
      <c r="D155" s="121" t="s">
        <v>147</v>
      </c>
      <c r="E155" s="144"/>
      <c r="F155" s="145" t="s">
        <v>243</v>
      </c>
      <c r="H155" s="144"/>
      <c r="K155" s="143"/>
      <c r="L155" s="146"/>
      <c r="S155" s="147"/>
      <c r="AS155" s="144" t="s">
        <v>147</v>
      </c>
      <c r="AT155" s="144" t="s">
        <v>79</v>
      </c>
      <c r="AU155" s="144" t="s">
        <v>21</v>
      </c>
      <c r="AV155" s="144" t="s">
        <v>85</v>
      </c>
      <c r="AW155" s="144" t="s">
        <v>74</v>
      </c>
      <c r="AX155" s="144" t="s">
        <v>137</v>
      </c>
    </row>
    <row r="156" spans="2:50" s="6" customFormat="1" ht="15.75" customHeight="1">
      <c r="B156" s="120"/>
      <c r="D156" s="121" t="s">
        <v>147</v>
      </c>
      <c r="E156" s="122"/>
      <c r="F156" s="123" t="s">
        <v>244</v>
      </c>
      <c r="H156" s="124">
        <v>27.3</v>
      </c>
      <c r="K156" s="120"/>
      <c r="L156" s="125"/>
      <c r="S156" s="126"/>
      <c r="AS156" s="122" t="s">
        <v>147</v>
      </c>
      <c r="AT156" s="122" t="s">
        <v>79</v>
      </c>
      <c r="AU156" s="122" t="s">
        <v>79</v>
      </c>
      <c r="AV156" s="122" t="s">
        <v>85</v>
      </c>
      <c r="AW156" s="122" t="s">
        <v>74</v>
      </c>
      <c r="AX156" s="122" t="s">
        <v>137</v>
      </c>
    </row>
    <row r="157" spans="2:50" s="6" customFormat="1" ht="15.75" customHeight="1">
      <c r="B157" s="127"/>
      <c r="D157" s="121" t="s">
        <v>147</v>
      </c>
      <c r="E157" s="128"/>
      <c r="F157" s="129" t="s">
        <v>162</v>
      </c>
      <c r="H157" s="130">
        <v>125.076</v>
      </c>
      <c r="K157" s="127"/>
      <c r="L157" s="131"/>
      <c r="S157" s="132"/>
      <c r="AS157" s="128" t="s">
        <v>147</v>
      </c>
      <c r="AT157" s="128" t="s">
        <v>79</v>
      </c>
      <c r="AU157" s="128" t="s">
        <v>143</v>
      </c>
      <c r="AV157" s="128" t="s">
        <v>85</v>
      </c>
      <c r="AW157" s="128" t="s">
        <v>21</v>
      </c>
      <c r="AX157" s="128" t="s">
        <v>137</v>
      </c>
    </row>
    <row r="158" spans="2:64" s="6" customFormat="1" ht="15.75" customHeight="1">
      <c r="B158" s="22"/>
      <c r="C158" s="106" t="s">
        <v>245</v>
      </c>
      <c r="D158" s="106" t="s">
        <v>139</v>
      </c>
      <c r="E158" s="107" t="s">
        <v>246</v>
      </c>
      <c r="F158" s="108" t="s">
        <v>247</v>
      </c>
      <c r="G158" s="109" t="s">
        <v>142</v>
      </c>
      <c r="H158" s="110">
        <v>165</v>
      </c>
      <c r="I158" s="111"/>
      <c r="J158" s="112">
        <f>ROUND($I$158*$H$158,2)</f>
        <v>0</v>
      </c>
      <c r="K158" s="22"/>
      <c r="L158" s="113"/>
      <c r="M158" s="114" t="s">
        <v>45</v>
      </c>
      <c r="O158" s="115">
        <f>$N$158*$H$158</f>
        <v>0</v>
      </c>
      <c r="P158" s="115">
        <v>0.00017</v>
      </c>
      <c r="Q158" s="115">
        <f>$P$158*$H$158</f>
        <v>0.028050000000000002</v>
      </c>
      <c r="R158" s="115">
        <v>0</v>
      </c>
      <c r="S158" s="116">
        <f>$R$158*$H$158</f>
        <v>0</v>
      </c>
      <c r="AQ158" s="71" t="s">
        <v>143</v>
      </c>
      <c r="AS158" s="71" t="s">
        <v>139</v>
      </c>
      <c r="AT158" s="71" t="s">
        <v>79</v>
      </c>
      <c r="AX158" s="6" t="s">
        <v>137</v>
      </c>
      <c r="BD158" s="117">
        <f>IF($M$158="základní",$J$158,0)</f>
        <v>0</v>
      </c>
      <c r="BE158" s="117">
        <f>IF($M$158="snížená",$J$158,0)</f>
        <v>0</v>
      </c>
      <c r="BF158" s="117">
        <f>IF($M$158="zákl. přenesená",$J$158,0)</f>
        <v>0</v>
      </c>
      <c r="BG158" s="117">
        <f>IF($M$158="sníž. přenesená",$J$158,0)</f>
        <v>0</v>
      </c>
      <c r="BH158" s="117">
        <f>IF($M$158="nulová",$J$158,0)</f>
        <v>0</v>
      </c>
      <c r="BI158" s="71" t="s">
        <v>21</v>
      </c>
      <c r="BJ158" s="117">
        <f>ROUND($I$158*$H$158,2)</f>
        <v>0</v>
      </c>
      <c r="BK158" s="71" t="s">
        <v>143</v>
      </c>
      <c r="BL158" s="71" t="s">
        <v>248</v>
      </c>
    </row>
    <row r="159" spans="2:46" s="6" customFormat="1" ht="27" customHeight="1">
      <c r="B159" s="22"/>
      <c r="D159" s="118" t="s">
        <v>145</v>
      </c>
      <c r="F159" s="119" t="s">
        <v>249</v>
      </c>
      <c r="K159" s="22"/>
      <c r="L159" s="48"/>
      <c r="S159" s="49"/>
      <c r="AS159" s="6" t="s">
        <v>145</v>
      </c>
      <c r="AT159" s="6" t="s">
        <v>79</v>
      </c>
    </row>
    <row r="160" spans="2:64" s="6" customFormat="1" ht="15.75" customHeight="1">
      <c r="B160" s="22"/>
      <c r="C160" s="133" t="s">
        <v>250</v>
      </c>
      <c r="D160" s="133" t="s">
        <v>197</v>
      </c>
      <c r="E160" s="134" t="s">
        <v>251</v>
      </c>
      <c r="F160" s="135" t="s">
        <v>252</v>
      </c>
      <c r="G160" s="136" t="s">
        <v>142</v>
      </c>
      <c r="H160" s="137">
        <v>165</v>
      </c>
      <c r="I160" s="138"/>
      <c r="J160" s="139">
        <f>ROUND($I$160*$H$160,2)</f>
        <v>0</v>
      </c>
      <c r="K160" s="140"/>
      <c r="L160" s="141"/>
      <c r="M160" s="142" t="s">
        <v>45</v>
      </c>
      <c r="O160" s="115">
        <f>$N$160*$H$160</f>
        <v>0</v>
      </c>
      <c r="P160" s="115">
        <v>0.00025</v>
      </c>
      <c r="Q160" s="115">
        <f>$P$160*$H$160</f>
        <v>0.04125</v>
      </c>
      <c r="R160" s="115">
        <v>0</v>
      </c>
      <c r="S160" s="116">
        <f>$R$160*$H$160</f>
        <v>0</v>
      </c>
      <c r="AQ160" s="71" t="s">
        <v>182</v>
      </c>
      <c r="AS160" s="71" t="s">
        <v>197</v>
      </c>
      <c r="AT160" s="71" t="s">
        <v>79</v>
      </c>
      <c r="AX160" s="6" t="s">
        <v>137</v>
      </c>
      <c r="BD160" s="117">
        <f>IF($M$160="základní",$J$160,0)</f>
        <v>0</v>
      </c>
      <c r="BE160" s="117">
        <f>IF($M$160="snížená",$J$160,0)</f>
        <v>0</v>
      </c>
      <c r="BF160" s="117">
        <f>IF($M$160="zákl. přenesená",$J$160,0)</f>
        <v>0</v>
      </c>
      <c r="BG160" s="117">
        <f>IF($M$160="sníž. přenesená",$J$160,0)</f>
        <v>0</v>
      </c>
      <c r="BH160" s="117">
        <f>IF($M$160="nulová",$J$160,0)</f>
        <v>0</v>
      </c>
      <c r="BI160" s="71" t="s">
        <v>21</v>
      </c>
      <c r="BJ160" s="117">
        <f>ROUND($I$160*$H$160,2)</f>
        <v>0</v>
      </c>
      <c r="BK160" s="71" t="s">
        <v>143</v>
      </c>
      <c r="BL160" s="71" t="s">
        <v>253</v>
      </c>
    </row>
    <row r="161" spans="2:46" s="6" customFormat="1" ht="27" customHeight="1">
      <c r="B161" s="22"/>
      <c r="D161" s="118" t="s">
        <v>145</v>
      </c>
      <c r="F161" s="119" t="s">
        <v>254</v>
      </c>
      <c r="K161" s="22"/>
      <c r="L161" s="48"/>
      <c r="S161" s="49"/>
      <c r="AS161" s="6" t="s">
        <v>145</v>
      </c>
      <c r="AT161" s="6" t="s">
        <v>79</v>
      </c>
    </row>
    <row r="162" spans="2:64" s="6" customFormat="1" ht="15.75" customHeight="1">
      <c r="B162" s="22"/>
      <c r="C162" s="106" t="s">
        <v>7</v>
      </c>
      <c r="D162" s="106" t="s">
        <v>139</v>
      </c>
      <c r="E162" s="107" t="s">
        <v>255</v>
      </c>
      <c r="F162" s="108" t="s">
        <v>256</v>
      </c>
      <c r="G162" s="109" t="s">
        <v>142</v>
      </c>
      <c r="H162" s="110">
        <v>18.3</v>
      </c>
      <c r="I162" s="111"/>
      <c r="J162" s="112">
        <f>ROUND($I$162*$H$162,2)</f>
        <v>0</v>
      </c>
      <c r="K162" s="22"/>
      <c r="L162" s="113"/>
      <c r="M162" s="114" t="s">
        <v>45</v>
      </c>
      <c r="O162" s="115">
        <f>$N$162*$H$162</f>
        <v>0</v>
      </c>
      <c r="P162" s="115">
        <v>0.67489</v>
      </c>
      <c r="Q162" s="115">
        <f>$P$162*$H$162</f>
        <v>12.350487000000001</v>
      </c>
      <c r="R162" s="115">
        <v>0</v>
      </c>
      <c r="S162" s="116">
        <f>$R$162*$H$162</f>
        <v>0</v>
      </c>
      <c r="AQ162" s="71" t="s">
        <v>143</v>
      </c>
      <c r="AS162" s="71" t="s">
        <v>139</v>
      </c>
      <c r="AT162" s="71" t="s">
        <v>79</v>
      </c>
      <c r="AX162" s="6" t="s">
        <v>137</v>
      </c>
      <c r="BD162" s="117">
        <f>IF($M$162="základní",$J$162,0)</f>
        <v>0</v>
      </c>
      <c r="BE162" s="117">
        <f>IF($M$162="snížená",$J$162,0)</f>
        <v>0</v>
      </c>
      <c r="BF162" s="117">
        <f>IF($M$162="zákl. přenesená",$J$162,0)</f>
        <v>0</v>
      </c>
      <c r="BG162" s="117">
        <f>IF($M$162="sníž. přenesená",$J$162,0)</f>
        <v>0</v>
      </c>
      <c r="BH162" s="117">
        <f>IF($M$162="nulová",$J$162,0)</f>
        <v>0</v>
      </c>
      <c r="BI162" s="71" t="s">
        <v>21</v>
      </c>
      <c r="BJ162" s="117">
        <f>ROUND($I$162*$H$162,2)</f>
        <v>0</v>
      </c>
      <c r="BK162" s="71" t="s">
        <v>143</v>
      </c>
      <c r="BL162" s="71" t="s">
        <v>257</v>
      </c>
    </row>
    <row r="163" spans="2:46" s="6" customFormat="1" ht="27" customHeight="1">
      <c r="B163" s="22"/>
      <c r="D163" s="118" t="s">
        <v>145</v>
      </c>
      <c r="F163" s="119" t="s">
        <v>258</v>
      </c>
      <c r="K163" s="22"/>
      <c r="L163" s="48"/>
      <c r="S163" s="49"/>
      <c r="AS163" s="6" t="s">
        <v>145</v>
      </c>
      <c r="AT163" s="6" t="s">
        <v>79</v>
      </c>
    </row>
    <row r="164" spans="2:50" s="6" customFormat="1" ht="15.75" customHeight="1">
      <c r="B164" s="120"/>
      <c r="D164" s="121" t="s">
        <v>147</v>
      </c>
      <c r="E164" s="122"/>
      <c r="F164" s="123" t="s">
        <v>259</v>
      </c>
      <c r="H164" s="124">
        <v>18.3</v>
      </c>
      <c r="K164" s="120"/>
      <c r="L164" s="125"/>
      <c r="S164" s="126"/>
      <c r="AS164" s="122" t="s">
        <v>147</v>
      </c>
      <c r="AT164" s="122" t="s">
        <v>79</v>
      </c>
      <c r="AU164" s="122" t="s">
        <v>79</v>
      </c>
      <c r="AV164" s="122" t="s">
        <v>85</v>
      </c>
      <c r="AW164" s="122" t="s">
        <v>21</v>
      </c>
      <c r="AX164" s="122" t="s">
        <v>137</v>
      </c>
    </row>
    <row r="165" spans="2:62" s="95" customFormat="1" ht="30.75" customHeight="1">
      <c r="B165" s="96"/>
      <c r="D165" s="97" t="s">
        <v>73</v>
      </c>
      <c r="E165" s="104" t="s">
        <v>143</v>
      </c>
      <c r="F165" s="104" t="s">
        <v>260</v>
      </c>
      <c r="J165" s="105">
        <f>$BJ$165</f>
        <v>0</v>
      </c>
      <c r="K165" s="96"/>
      <c r="L165" s="100"/>
      <c r="O165" s="101">
        <f>SUM($O$166:$O$178)</f>
        <v>0</v>
      </c>
      <c r="Q165" s="101">
        <f>SUM($Q$166:$Q$178)</f>
        <v>185.81490137000003</v>
      </c>
      <c r="S165" s="102">
        <f>SUM($S$166:$S$178)</f>
        <v>0</v>
      </c>
      <c r="AQ165" s="97" t="s">
        <v>21</v>
      </c>
      <c r="AS165" s="97" t="s">
        <v>73</v>
      </c>
      <c r="AT165" s="97" t="s">
        <v>21</v>
      </c>
      <c r="AX165" s="97" t="s">
        <v>137</v>
      </c>
      <c r="BJ165" s="103">
        <f>SUM($BJ$166:$BJ$178)</f>
        <v>0</v>
      </c>
    </row>
    <row r="166" spans="2:64" s="6" customFormat="1" ht="15.75" customHeight="1">
      <c r="B166" s="22"/>
      <c r="C166" s="106" t="s">
        <v>261</v>
      </c>
      <c r="D166" s="106" t="s">
        <v>139</v>
      </c>
      <c r="E166" s="107" t="s">
        <v>262</v>
      </c>
      <c r="F166" s="108" t="s">
        <v>263</v>
      </c>
      <c r="G166" s="109" t="s">
        <v>157</v>
      </c>
      <c r="H166" s="110">
        <v>42.42</v>
      </c>
      <c r="I166" s="111"/>
      <c r="J166" s="112">
        <f>ROUND($I$166*$H$166,2)</f>
        <v>0</v>
      </c>
      <c r="K166" s="22"/>
      <c r="L166" s="113"/>
      <c r="M166" s="114" t="s">
        <v>45</v>
      </c>
      <c r="O166" s="115">
        <f>$N$166*$H$166</f>
        <v>0</v>
      </c>
      <c r="P166" s="115">
        <v>2.45337</v>
      </c>
      <c r="Q166" s="115">
        <f>$P$166*$H$166</f>
        <v>104.07195540000001</v>
      </c>
      <c r="R166" s="115">
        <v>0</v>
      </c>
      <c r="S166" s="116">
        <f>$R$166*$H$166</f>
        <v>0</v>
      </c>
      <c r="AQ166" s="71" t="s">
        <v>143</v>
      </c>
      <c r="AS166" s="71" t="s">
        <v>139</v>
      </c>
      <c r="AT166" s="71" t="s">
        <v>79</v>
      </c>
      <c r="AX166" s="6" t="s">
        <v>137</v>
      </c>
      <c r="BD166" s="117">
        <f>IF($M$166="základní",$J$166,0)</f>
        <v>0</v>
      </c>
      <c r="BE166" s="117">
        <f>IF($M$166="snížená",$J$166,0)</f>
        <v>0</v>
      </c>
      <c r="BF166" s="117">
        <f>IF($M$166="zákl. přenesená",$J$166,0)</f>
        <v>0</v>
      </c>
      <c r="BG166" s="117">
        <f>IF($M$166="sníž. přenesená",$J$166,0)</f>
        <v>0</v>
      </c>
      <c r="BH166" s="117">
        <f>IF($M$166="nulová",$J$166,0)</f>
        <v>0</v>
      </c>
      <c r="BI166" s="71" t="s">
        <v>21</v>
      </c>
      <c r="BJ166" s="117">
        <f>ROUND($I$166*$H$166,2)</f>
        <v>0</v>
      </c>
      <c r="BK166" s="71" t="s">
        <v>143</v>
      </c>
      <c r="BL166" s="71" t="s">
        <v>264</v>
      </c>
    </row>
    <row r="167" spans="2:46" s="6" customFormat="1" ht="16.5" customHeight="1">
      <c r="B167" s="22"/>
      <c r="D167" s="118" t="s">
        <v>145</v>
      </c>
      <c r="F167" s="119" t="s">
        <v>265</v>
      </c>
      <c r="K167" s="22"/>
      <c r="L167" s="48"/>
      <c r="S167" s="49"/>
      <c r="AS167" s="6" t="s">
        <v>145</v>
      </c>
      <c r="AT167" s="6" t="s">
        <v>79</v>
      </c>
    </row>
    <row r="168" spans="2:50" s="6" customFormat="1" ht="15.75" customHeight="1">
      <c r="B168" s="120"/>
      <c r="D168" s="121" t="s">
        <v>147</v>
      </c>
      <c r="E168" s="122"/>
      <c r="F168" s="123" t="s">
        <v>266</v>
      </c>
      <c r="H168" s="124">
        <v>42.42</v>
      </c>
      <c r="K168" s="120"/>
      <c r="L168" s="125"/>
      <c r="S168" s="126"/>
      <c r="AS168" s="122" t="s">
        <v>147</v>
      </c>
      <c r="AT168" s="122" t="s">
        <v>79</v>
      </c>
      <c r="AU168" s="122" t="s">
        <v>79</v>
      </c>
      <c r="AV168" s="122" t="s">
        <v>85</v>
      </c>
      <c r="AW168" s="122" t="s">
        <v>21</v>
      </c>
      <c r="AX168" s="122" t="s">
        <v>137</v>
      </c>
    </row>
    <row r="169" spans="2:64" s="6" customFormat="1" ht="15.75" customHeight="1">
      <c r="B169" s="22"/>
      <c r="C169" s="106" t="s">
        <v>267</v>
      </c>
      <c r="D169" s="106" t="s">
        <v>139</v>
      </c>
      <c r="E169" s="107" t="s">
        <v>268</v>
      </c>
      <c r="F169" s="108" t="s">
        <v>269</v>
      </c>
      <c r="G169" s="109" t="s">
        <v>157</v>
      </c>
      <c r="H169" s="110">
        <v>14.981</v>
      </c>
      <c r="I169" s="111"/>
      <c r="J169" s="112">
        <f>ROUND($I$169*$H$169,2)</f>
        <v>0</v>
      </c>
      <c r="K169" s="22"/>
      <c r="L169" s="113"/>
      <c r="M169" s="114" t="s">
        <v>45</v>
      </c>
      <c r="O169" s="115">
        <f>$N$169*$H$169</f>
        <v>0</v>
      </c>
      <c r="P169" s="115">
        <v>2.45337</v>
      </c>
      <c r="Q169" s="115">
        <f>$P$169*$H$169</f>
        <v>36.75393597</v>
      </c>
      <c r="R169" s="115">
        <v>0</v>
      </c>
      <c r="S169" s="116">
        <f>$R$169*$H$169</f>
        <v>0</v>
      </c>
      <c r="AQ169" s="71" t="s">
        <v>143</v>
      </c>
      <c r="AS169" s="71" t="s">
        <v>139</v>
      </c>
      <c r="AT169" s="71" t="s">
        <v>79</v>
      </c>
      <c r="AX169" s="6" t="s">
        <v>137</v>
      </c>
      <c r="BD169" s="117">
        <f>IF($M$169="základní",$J$169,0)</f>
        <v>0</v>
      </c>
      <c r="BE169" s="117">
        <f>IF($M$169="snížená",$J$169,0)</f>
        <v>0</v>
      </c>
      <c r="BF169" s="117">
        <f>IF($M$169="zákl. přenesená",$J$169,0)</f>
        <v>0</v>
      </c>
      <c r="BG169" s="117">
        <f>IF($M$169="sníž. přenesená",$J$169,0)</f>
        <v>0</v>
      </c>
      <c r="BH169" s="117">
        <f>IF($M$169="nulová",$J$169,0)</f>
        <v>0</v>
      </c>
      <c r="BI169" s="71" t="s">
        <v>21</v>
      </c>
      <c r="BJ169" s="117">
        <f>ROUND($I$169*$H$169,2)</f>
        <v>0</v>
      </c>
      <c r="BK169" s="71" t="s">
        <v>143</v>
      </c>
      <c r="BL169" s="71" t="s">
        <v>270</v>
      </c>
    </row>
    <row r="170" spans="2:46" s="6" customFormat="1" ht="16.5" customHeight="1">
      <c r="B170" s="22"/>
      <c r="D170" s="118" t="s">
        <v>145</v>
      </c>
      <c r="F170" s="119" t="s">
        <v>265</v>
      </c>
      <c r="K170" s="22"/>
      <c r="L170" s="48"/>
      <c r="S170" s="49"/>
      <c r="AS170" s="6" t="s">
        <v>145</v>
      </c>
      <c r="AT170" s="6" t="s">
        <v>79</v>
      </c>
    </row>
    <row r="171" spans="2:50" s="6" customFormat="1" ht="15.75" customHeight="1">
      <c r="B171" s="120"/>
      <c r="D171" s="121" t="s">
        <v>147</v>
      </c>
      <c r="E171" s="122"/>
      <c r="F171" s="123" t="s">
        <v>271</v>
      </c>
      <c r="H171" s="124">
        <v>14.981</v>
      </c>
      <c r="K171" s="120"/>
      <c r="L171" s="125"/>
      <c r="S171" s="126"/>
      <c r="AS171" s="122" t="s">
        <v>147</v>
      </c>
      <c r="AT171" s="122" t="s">
        <v>79</v>
      </c>
      <c r="AU171" s="122" t="s">
        <v>79</v>
      </c>
      <c r="AV171" s="122" t="s">
        <v>85</v>
      </c>
      <c r="AW171" s="122" t="s">
        <v>21</v>
      </c>
      <c r="AX171" s="122" t="s">
        <v>137</v>
      </c>
    </row>
    <row r="172" spans="2:64" s="6" customFormat="1" ht="15.75" customHeight="1">
      <c r="B172" s="22"/>
      <c r="C172" s="106" t="s">
        <v>272</v>
      </c>
      <c r="D172" s="106" t="s">
        <v>139</v>
      </c>
      <c r="E172" s="107" t="s">
        <v>273</v>
      </c>
      <c r="F172" s="108" t="s">
        <v>274</v>
      </c>
      <c r="G172" s="109" t="s">
        <v>189</v>
      </c>
      <c r="H172" s="110">
        <v>1</v>
      </c>
      <c r="I172" s="111"/>
      <c r="J172" s="112">
        <f>ROUND($I$172*$H$172,2)</f>
        <v>0</v>
      </c>
      <c r="K172" s="22"/>
      <c r="L172" s="113"/>
      <c r="M172" s="114" t="s">
        <v>45</v>
      </c>
      <c r="O172" s="115">
        <f>$N$172*$H$172</f>
        <v>0</v>
      </c>
      <c r="P172" s="115">
        <v>1.03887</v>
      </c>
      <c r="Q172" s="115">
        <f>$P$172*$H$172</f>
        <v>1.03887</v>
      </c>
      <c r="R172" s="115">
        <v>0</v>
      </c>
      <c r="S172" s="116">
        <f>$R$172*$H$172</f>
        <v>0</v>
      </c>
      <c r="AQ172" s="71" t="s">
        <v>143</v>
      </c>
      <c r="AS172" s="71" t="s">
        <v>139</v>
      </c>
      <c r="AT172" s="71" t="s">
        <v>79</v>
      </c>
      <c r="AX172" s="6" t="s">
        <v>137</v>
      </c>
      <c r="BD172" s="117">
        <f>IF($M$172="základní",$J$172,0)</f>
        <v>0</v>
      </c>
      <c r="BE172" s="117">
        <f>IF($M$172="snížená",$J$172,0)</f>
        <v>0</v>
      </c>
      <c r="BF172" s="117">
        <f>IF($M$172="zákl. přenesená",$J$172,0)</f>
        <v>0</v>
      </c>
      <c r="BG172" s="117">
        <f>IF($M$172="sníž. přenesená",$J$172,0)</f>
        <v>0</v>
      </c>
      <c r="BH172" s="117">
        <f>IF($M$172="nulová",$J$172,0)</f>
        <v>0</v>
      </c>
      <c r="BI172" s="71" t="s">
        <v>21</v>
      </c>
      <c r="BJ172" s="117">
        <f>ROUND($I$172*$H$172,2)</f>
        <v>0</v>
      </c>
      <c r="BK172" s="71" t="s">
        <v>143</v>
      </c>
      <c r="BL172" s="71" t="s">
        <v>275</v>
      </c>
    </row>
    <row r="173" spans="2:46" s="6" customFormat="1" ht="16.5" customHeight="1">
      <c r="B173" s="22"/>
      <c r="D173" s="118" t="s">
        <v>145</v>
      </c>
      <c r="F173" s="119" t="s">
        <v>276</v>
      </c>
      <c r="K173" s="22"/>
      <c r="L173" s="48"/>
      <c r="S173" s="49"/>
      <c r="AS173" s="6" t="s">
        <v>145</v>
      </c>
      <c r="AT173" s="6" t="s">
        <v>79</v>
      </c>
    </row>
    <row r="174" spans="2:64" s="6" customFormat="1" ht="15.75" customHeight="1">
      <c r="B174" s="22"/>
      <c r="C174" s="106" t="s">
        <v>277</v>
      </c>
      <c r="D174" s="106" t="s">
        <v>139</v>
      </c>
      <c r="E174" s="107" t="s">
        <v>278</v>
      </c>
      <c r="F174" s="108" t="s">
        <v>279</v>
      </c>
      <c r="G174" s="109" t="s">
        <v>142</v>
      </c>
      <c r="H174" s="110">
        <v>338</v>
      </c>
      <c r="I174" s="111"/>
      <c r="J174" s="112">
        <f>ROUND($I$174*$H$174,2)</f>
        <v>0</v>
      </c>
      <c r="K174" s="22"/>
      <c r="L174" s="113"/>
      <c r="M174" s="114" t="s">
        <v>45</v>
      </c>
      <c r="O174" s="115">
        <f>$N$174*$H$174</f>
        <v>0</v>
      </c>
      <c r="P174" s="115">
        <v>0.01603</v>
      </c>
      <c r="Q174" s="115">
        <f>$P$174*$H$174</f>
        <v>5.418139999999999</v>
      </c>
      <c r="R174" s="115">
        <v>0</v>
      </c>
      <c r="S174" s="116">
        <f>$R$174*$H$174</f>
        <v>0</v>
      </c>
      <c r="AQ174" s="71" t="s">
        <v>143</v>
      </c>
      <c r="AS174" s="71" t="s">
        <v>139</v>
      </c>
      <c r="AT174" s="71" t="s">
        <v>79</v>
      </c>
      <c r="AX174" s="6" t="s">
        <v>137</v>
      </c>
      <c r="BD174" s="117">
        <f>IF($M$174="základní",$J$174,0)</f>
        <v>0</v>
      </c>
      <c r="BE174" s="117">
        <f>IF($M$174="snížená",$J$174,0)</f>
        <v>0</v>
      </c>
      <c r="BF174" s="117">
        <f>IF($M$174="zákl. přenesená",$J$174,0)</f>
        <v>0</v>
      </c>
      <c r="BG174" s="117">
        <f>IF($M$174="sníž. přenesená",$J$174,0)</f>
        <v>0</v>
      </c>
      <c r="BH174" s="117">
        <f>IF($M$174="nulová",$J$174,0)</f>
        <v>0</v>
      </c>
      <c r="BI174" s="71" t="s">
        <v>21</v>
      </c>
      <c r="BJ174" s="117">
        <f>ROUND($I$174*$H$174,2)</f>
        <v>0</v>
      </c>
      <c r="BK174" s="71" t="s">
        <v>143</v>
      </c>
      <c r="BL174" s="71" t="s">
        <v>280</v>
      </c>
    </row>
    <row r="175" spans="2:46" s="6" customFormat="1" ht="27" customHeight="1">
      <c r="B175" s="22"/>
      <c r="D175" s="118" t="s">
        <v>145</v>
      </c>
      <c r="F175" s="119" t="s">
        <v>281</v>
      </c>
      <c r="K175" s="22"/>
      <c r="L175" s="48"/>
      <c r="S175" s="49"/>
      <c r="AS175" s="6" t="s">
        <v>145</v>
      </c>
      <c r="AT175" s="6" t="s">
        <v>79</v>
      </c>
    </row>
    <row r="176" spans="2:64" s="6" customFormat="1" ht="15.75" customHeight="1">
      <c r="B176" s="22"/>
      <c r="C176" s="133" t="s">
        <v>282</v>
      </c>
      <c r="D176" s="133" t="s">
        <v>197</v>
      </c>
      <c r="E176" s="134" t="s">
        <v>283</v>
      </c>
      <c r="F176" s="135" t="s">
        <v>284</v>
      </c>
      <c r="G176" s="136" t="s">
        <v>285</v>
      </c>
      <c r="H176" s="137">
        <v>1352</v>
      </c>
      <c r="I176" s="138"/>
      <c r="J176" s="139">
        <f>ROUND($I$176*$H$176,2)</f>
        <v>0</v>
      </c>
      <c r="K176" s="140"/>
      <c r="L176" s="141"/>
      <c r="M176" s="142" t="s">
        <v>45</v>
      </c>
      <c r="O176" s="115">
        <f>$N$176*$H$176</f>
        <v>0</v>
      </c>
      <c r="P176" s="115">
        <v>0.0285</v>
      </c>
      <c r="Q176" s="115">
        <f>$P$176*$H$176</f>
        <v>38.532000000000004</v>
      </c>
      <c r="R176" s="115">
        <v>0</v>
      </c>
      <c r="S176" s="116">
        <f>$R$176*$H$176</f>
        <v>0</v>
      </c>
      <c r="AQ176" s="71" t="s">
        <v>182</v>
      </c>
      <c r="AS176" s="71" t="s">
        <v>197</v>
      </c>
      <c r="AT176" s="71" t="s">
        <v>79</v>
      </c>
      <c r="AX176" s="6" t="s">
        <v>137</v>
      </c>
      <c r="BD176" s="117">
        <f>IF($M$176="základní",$J$176,0)</f>
        <v>0</v>
      </c>
      <c r="BE176" s="117">
        <f>IF($M$176="snížená",$J$176,0)</f>
        <v>0</v>
      </c>
      <c r="BF176" s="117">
        <f>IF($M$176="zákl. přenesená",$J$176,0)</f>
        <v>0</v>
      </c>
      <c r="BG176" s="117">
        <f>IF($M$176="sníž. přenesená",$J$176,0)</f>
        <v>0</v>
      </c>
      <c r="BH176" s="117">
        <f>IF($M$176="nulová",$J$176,0)</f>
        <v>0</v>
      </c>
      <c r="BI176" s="71" t="s">
        <v>21</v>
      </c>
      <c r="BJ176" s="117">
        <f>ROUND($I$176*$H$176,2)</f>
        <v>0</v>
      </c>
      <c r="BK176" s="71" t="s">
        <v>143</v>
      </c>
      <c r="BL176" s="71" t="s">
        <v>286</v>
      </c>
    </row>
    <row r="177" spans="2:46" s="6" customFormat="1" ht="16.5" customHeight="1">
      <c r="B177" s="22"/>
      <c r="D177" s="118" t="s">
        <v>145</v>
      </c>
      <c r="F177" s="119" t="s">
        <v>287</v>
      </c>
      <c r="K177" s="22"/>
      <c r="L177" s="48"/>
      <c r="S177" s="49"/>
      <c r="AS177" s="6" t="s">
        <v>145</v>
      </c>
      <c r="AT177" s="6" t="s">
        <v>79</v>
      </c>
    </row>
    <row r="178" spans="2:50" s="6" customFormat="1" ht="15.75" customHeight="1">
      <c r="B178" s="120"/>
      <c r="D178" s="121" t="s">
        <v>147</v>
      </c>
      <c r="E178" s="122"/>
      <c r="F178" s="123" t="s">
        <v>288</v>
      </c>
      <c r="H178" s="124">
        <v>1352</v>
      </c>
      <c r="K178" s="120"/>
      <c r="L178" s="125"/>
      <c r="S178" s="126"/>
      <c r="AS178" s="122" t="s">
        <v>147</v>
      </c>
      <c r="AT178" s="122" t="s">
        <v>79</v>
      </c>
      <c r="AU178" s="122" t="s">
        <v>79</v>
      </c>
      <c r="AV178" s="122" t="s">
        <v>85</v>
      </c>
      <c r="AW178" s="122" t="s">
        <v>21</v>
      </c>
      <c r="AX178" s="122" t="s">
        <v>137</v>
      </c>
    </row>
    <row r="179" spans="2:62" s="95" customFormat="1" ht="30.75" customHeight="1">
      <c r="B179" s="96"/>
      <c r="D179" s="97" t="s">
        <v>73</v>
      </c>
      <c r="E179" s="104" t="s">
        <v>172</v>
      </c>
      <c r="F179" s="104" t="s">
        <v>289</v>
      </c>
      <c r="J179" s="105">
        <f>$BJ$179</f>
        <v>0</v>
      </c>
      <c r="K179" s="96"/>
      <c r="L179" s="100"/>
      <c r="O179" s="101">
        <f>SUM($O$180:$O$288)</f>
        <v>0</v>
      </c>
      <c r="Q179" s="101">
        <f>SUM($Q$180:$Q$288)</f>
        <v>81.31631069999999</v>
      </c>
      <c r="S179" s="102">
        <f>SUM($S$180:$S$288)</f>
        <v>0</v>
      </c>
      <c r="AQ179" s="97" t="s">
        <v>21</v>
      </c>
      <c r="AS179" s="97" t="s">
        <v>73</v>
      </c>
      <c r="AT179" s="97" t="s">
        <v>21</v>
      </c>
      <c r="AX179" s="97" t="s">
        <v>137</v>
      </c>
      <c r="BJ179" s="103">
        <f>SUM($BJ$180:$BJ$288)</f>
        <v>0</v>
      </c>
    </row>
    <row r="180" spans="2:64" s="6" customFormat="1" ht="15.75" customHeight="1">
      <c r="B180" s="22"/>
      <c r="C180" s="106" t="s">
        <v>290</v>
      </c>
      <c r="D180" s="106" t="s">
        <v>139</v>
      </c>
      <c r="E180" s="107" t="s">
        <v>291</v>
      </c>
      <c r="F180" s="108" t="s">
        <v>292</v>
      </c>
      <c r="G180" s="109" t="s">
        <v>293</v>
      </c>
      <c r="H180" s="110">
        <v>1</v>
      </c>
      <c r="I180" s="111"/>
      <c r="J180" s="112">
        <f>ROUND($I$180*$H$180,2)</f>
        <v>0</v>
      </c>
      <c r="K180" s="22"/>
      <c r="L180" s="113"/>
      <c r="M180" s="114" t="s">
        <v>45</v>
      </c>
      <c r="O180" s="115">
        <f>$N$180*$H$180</f>
        <v>0</v>
      </c>
      <c r="P180" s="115">
        <v>0.04153</v>
      </c>
      <c r="Q180" s="115">
        <f>$P$180*$H$180</f>
        <v>0.04153</v>
      </c>
      <c r="R180" s="115">
        <v>0</v>
      </c>
      <c r="S180" s="116">
        <f>$R$180*$H$180</f>
        <v>0</v>
      </c>
      <c r="AQ180" s="71" t="s">
        <v>143</v>
      </c>
      <c r="AS180" s="71" t="s">
        <v>139</v>
      </c>
      <c r="AT180" s="71" t="s">
        <v>79</v>
      </c>
      <c r="AX180" s="6" t="s">
        <v>137</v>
      </c>
      <c r="BD180" s="117">
        <f>IF($M$180="základní",$J$180,0)</f>
        <v>0</v>
      </c>
      <c r="BE180" s="117">
        <f>IF($M$180="snížená",$J$180,0)</f>
        <v>0</v>
      </c>
      <c r="BF180" s="117">
        <f>IF($M$180="zákl. přenesená",$J$180,0)</f>
        <v>0</v>
      </c>
      <c r="BG180" s="117">
        <f>IF($M$180="sníž. přenesená",$J$180,0)</f>
        <v>0</v>
      </c>
      <c r="BH180" s="117">
        <f>IF($M$180="nulová",$J$180,0)</f>
        <v>0</v>
      </c>
      <c r="BI180" s="71" t="s">
        <v>21</v>
      </c>
      <c r="BJ180" s="117">
        <f>ROUND($I$180*$H$180,2)</f>
        <v>0</v>
      </c>
      <c r="BK180" s="71" t="s">
        <v>143</v>
      </c>
      <c r="BL180" s="71" t="s">
        <v>294</v>
      </c>
    </row>
    <row r="181" spans="2:46" s="6" customFormat="1" ht="16.5" customHeight="1">
      <c r="B181" s="22"/>
      <c r="D181" s="118" t="s">
        <v>145</v>
      </c>
      <c r="F181" s="119" t="s">
        <v>292</v>
      </c>
      <c r="K181" s="22"/>
      <c r="L181" s="48"/>
      <c r="S181" s="49"/>
      <c r="AS181" s="6" t="s">
        <v>145</v>
      </c>
      <c r="AT181" s="6" t="s">
        <v>79</v>
      </c>
    </row>
    <row r="182" spans="2:64" s="6" customFormat="1" ht="15.75" customHeight="1">
      <c r="B182" s="22"/>
      <c r="C182" s="106" t="s">
        <v>295</v>
      </c>
      <c r="D182" s="106" t="s">
        <v>139</v>
      </c>
      <c r="E182" s="107" t="s">
        <v>296</v>
      </c>
      <c r="F182" s="108" t="s">
        <v>297</v>
      </c>
      <c r="G182" s="109" t="s">
        <v>293</v>
      </c>
      <c r="H182" s="110">
        <v>1</v>
      </c>
      <c r="I182" s="111"/>
      <c r="J182" s="112">
        <f>ROUND($I$182*$H$182,2)</f>
        <v>0</v>
      </c>
      <c r="K182" s="22"/>
      <c r="L182" s="113"/>
      <c r="M182" s="114" t="s">
        <v>45</v>
      </c>
      <c r="O182" s="115">
        <f>$N$182*$H$182</f>
        <v>0</v>
      </c>
      <c r="P182" s="115">
        <v>0.04153</v>
      </c>
      <c r="Q182" s="115">
        <f>$P$182*$H$182</f>
        <v>0.04153</v>
      </c>
      <c r="R182" s="115">
        <v>0</v>
      </c>
      <c r="S182" s="116">
        <f>$R$182*$H$182</f>
        <v>0</v>
      </c>
      <c r="AQ182" s="71" t="s">
        <v>143</v>
      </c>
      <c r="AS182" s="71" t="s">
        <v>139</v>
      </c>
      <c r="AT182" s="71" t="s">
        <v>79</v>
      </c>
      <c r="AX182" s="6" t="s">
        <v>137</v>
      </c>
      <c r="BD182" s="117">
        <f>IF($M$182="základní",$J$182,0)</f>
        <v>0</v>
      </c>
      <c r="BE182" s="117">
        <f>IF($M$182="snížená",$J$182,0)</f>
        <v>0</v>
      </c>
      <c r="BF182" s="117">
        <f>IF($M$182="zákl. přenesená",$J$182,0)</f>
        <v>0</v>
      </c>
      <c r="BG182" s="117">
        <f>IF($M$182="sníž. přenesená",$J$182,0)</f>
        <v>0</v>
      </c>
      <c r="BH182" s="117">
        <f>IF($M$182="nulová",$J$182,0)</f>
        <v>0</v>
      </c>
      <c r="BI182" s="71" t="s">
        <v>21</v>
      </c>
      <c r="BJ182" s="117">
        <f>ROUND($I$182*$H$182,2)</f>
        <v>0</v>
      </c>
      <c r="BK182" s="71" t="s">
        <v>143</v>
      </c>
      <c r="BL182" s="71" t="s">
        <v>298</v>
      </c>
    </row>
    <row r="183" spans="2:46" s="6" customFormat="1" ht="16.5" customHeight="1">
      <c r="B183" s="22"/>
      <c r="D183" s="118" t="s">
        <v>145</v>
      </c>
      <c r="F183" s="119" t="s">
        <v>297</v>
      </c>
      <c r="K183" s="22"/>
      <c r="L183" s="48"/>
      <c r="S183" s="49"/>
      <c r="AS183" s="6" t="s">
        <v>145</v>
      </c>
      <c r="AT183" s="6" t="s">
        <v>79</v>
      </c>
    </row>
    <row r="184" spans="2:64" s="6" customFormat="1" ht="15.75" customHeight="1">
      <c r="B184" s="22"/>
      <c r="C184" s="106" t="s">
        <v>299</v>
      </c>
      <c r="D184" s="106" t="s">
        <v>139</v>
      </c>
      <c r="E184" s="107" t="s">
        <v>300</v>
      </c>
      <c r="F184" s="108" t="s">
        <v>301</v>
      </c>
      <c r="G184" s="109" t="s">
        <v>293</v>
      </c>
      <c r="H184" s="110">
        <v>1</v>
      </c>
      <c r="I184" s="111"/>
      <c r="J184" s="112">
        <f>ROUND($I$184*$H$184,2)</f>
        <v>0</v>
      </c>
      <c r="K184" s="22"/>
      <c r="L184" s="113"/>
      <c r="M184" s="114" t="s">
        <v>45</v>
      </c>
      <c r="O184" s="115">
        <f>$N$184*$H$184</f>
        <v>0</v>
      </c>
      <c r="P184" s="115">
        <v>0.04153</v>
      </c>
      <c r="Q184" s="115">
        <f>$P$184*$H$184</f>
        <v>0.04153</v>
      </c>
      <c r="R184" s="115">
        <v>0</v>
      </c>
      <c r="S184" s="116">
        <f>$R$184*$H$184</f>
        <v>0</v>
      </c>
      <c r="AQ184" s="71" t="s">
        <v>143</v>
      </c>
      <c r="AS184" s="71" t="s">
        <v>139</v>
      </c>
      <c r="AT184" s="71" t="s">
        <v>79</v>
      </c>
      <c r="AX184" s="6" t="s">
        <v>137</v>
      </c>
      <c r="BD184" s="117">
        <f>IF($M$184="základní",$J$184,0)</f>
        <v>0</v>
      </c>
      <c r="BE184" s="117">
        <f>IF($M$184="snížená",$J$184,0)</f>
        <v>0</v>
      </c>
      <c r="BF184" s="117">
        <f>IF($M$184="zákl. přenesená",$J$184,0)</f>
        <v>0</v>
      </c>
      <c r="BG184" s="117">
        <f>IF($M$184="sníž. přenesená",$J$184,0)</f>
        <v>0</v>
      </c>
      <c r="BH184" s="117">
        <f>IF($M$184="nulová",$J$184,0)</f>
        <v>0</v>
      </c>
      <c r="BI184" s="71" t="s">
        <v>21</v>
      </c>
      <c r="BJ184" s="117">
        <f>ROUND($I$184*$H$184,2)</f>
        <v>0</v>
      </c>
      <c r="BK184" s="71" t="s">
        <v>143</v>
      </c>
      <c r="BL184" s="71" t="s">
        <v>302</v>
      </c>
    </row>
    <row r="185" spans="2:46" s="6" customFormat="1" ht="16.5" customHeight="1">
      <c r="B185" s="22"/>
      <c r="D185" s="118" t="s">
        <v>145</v>
      </c>
      <c r="F185" s="119" t="s">
        <v>301</v>
      </c>
      <c r="K185" s="22"/>
      <c r="L185" s="48"/>
      <c r="S185" s="49"/>
      <c r="AS185" s="6" t="s">
        <v>145</v>
      </c>
      <c r="AT185" s="6" t="s">
        <v>79</v>
      </c>
    </row>
    <row r="186" spans="2:64" s="6" customFormat="1" ht="15.75" customHeight="1">
      <c r="B186" s="22"/>
      <c r="C186" s="106" t="s">
        <v>303</v>
      </c>
      <c r="D186" s="106" t="s">
        <v>139</v>
      </c>
      <c r="E186" s="107" t="s">
        <v>304</v>
      </c>
      <c r="F186" s="108" t="s">
        <v>305</v>
      </c>
      <c r="G186" s="109" t="s">
        <v>293</v>
      </c>
      <c r="H186" s="110">
        <v>1</v>
      </c>
      <c r="I186" s="111"/>
      <c r="J186" s="112">
        <f>ROUND($I$186*$H$186,2)</f>
        <v>0</v>
      </c>
      <c r="K186" s="22"/>
      <c r="L186" s="113"/>
      <c r="M186" s="114" t="s">
        <v>45</v>
      </c>
      <c r="O186" s="115">
        <f>$N$186*$H$186</f>
        <v>0</v>
      </c>
      <c r="P186" s="115">
        <v>0.04153</v>
      </c>
      <c r="Q186" s="115">
        <f>$P$186*$H$186</f>
        <v>0.04153</v>
      </c>
      <c r="R186" s="115">
        <v>0</v>
      </c>
      <c r="S186" s="116">
        <f>$R$186*$H$186</f>
        <v>0</v>
      </c>
      <c r="AQ186" s="71" t="s">
        <v>143</v>
      </c>
      <c r="AS186" s="71" t="s">
        <v>139</v>
      </c>
      <c r="AT186" s="71" t="s">
        <v>79</v>
      </c>
      <c r="AX186" s="6" t="s">
        <v>137</v>
      </c>
      <c r="BD186" s="117">
        <f>IF($M$186="základní",$J$186,0)</f>
        <v>0</v>
      </c>
      <c r="BE186" s="117">
        <f>IF($M$186="snížená",$J$186,0)</f>
        <v>0</v>
      </c>
      <c r="BF186" s="117">
        <f>IF($M$186="zákl. přenesená",$J$186,0)</f>
        <v>0</v>
      </c>
      <c r="BG186" s="117">
        <f>IF($M$186="sníž. přenesená",$J$186,0)</f>
        <v>0</v>
      </c>
      <c r="BH186" s="117">
        <f>IF($M$186="nulová",$J$186,0)</f>
        <v>0</v>
      </c>
      <c r="BI186" s="71" t="s">
        <v>21</v>
      </c>
      <c r="BJ186" s="117">
        <f>ROUND($I$186*$H$186,2)</f>
        <v>0</v>
      </c>
      <c r="BK186" s="71" t="s">
        <v>143</v>
      </c>
      <c r="BL186" s="71" t="s">
        <v>306</v>
      </c>
    </row>
    <row r="187" spans="2:46" s="6" customFormat="1" ht="16.5" customHeight="1">
      <c r="B187" s="22"/>
      <c r="D187" s="118" t="s">
        <v>145</v>
      </c>
      <c r="F187" s="119" t="s">
        <v>305</v>
      </c>
      <c r="K187" s="22"/>
      <c r="L187" s="48"/>
      <c r="S187" s="49"/>
      <c r="AS187" s="6" t="s">
        <v>145</v>
      </c>
      <c r="AT187" s="6" t="s">
        <v>79</v>
      </c>
    </row>
    <row r="188" spans="2:64" s="6" customFormat="1" ht="15.75" customHeight="1">
      <c r="B188" s="22"/>
      <c r="C188" s="106" t="s">
        <v>307</v>
      </c>
      <c r="D188" s="106" t="s">
        <v>139</v>
      </c>
      <c r="E188" s="107" t="s">
        <v>308</v>
      </c>
      <c r="F188" s="108" t="s">
        <v>309</v>
      </c>
      <c r="G188" s="109" t="s">
        <v>142</v>
      </c>
      <c r="H188" s="110">
        <v>118.21</v>
      </c>
      <c r="I188" s="111"/>
      <c r="J188" s="112">
        <f>ROUND($I$188*$H$188,2)</f>
        <v>0</v>
      </c>
      <c r="K188" s="22"/>
      <c r="L188" s="113"/>
      <c r="M188" s="114" t="s">
        <v>45</v>
      </c>
      <c r="O188" s="115">
        <f>$N$188*$H$188</f>
        <v>0</v>
      </c>
      <c r="P188" s="115">
        <v>0.0273</v>
      </c>
      <c r="Q188" s="115">
        <f>$P$188*$H$188</f>
        <v>3.227133</v>
      </c>
      <c r="R188" s="115">
        <v>0</v>
      </c>
      <c r="S188" s="116">
        <f>$R$188*$H$188</f>
        <v>0</v>
      </c>
      <c r="AQ188" s="71" t="s">
        <v>143</v>
      </c>
      <c r="AS188" s="71" t="s">
        <v>139</v>
      </c>
      <c r="AT188" s="71" t="s">
        <v>79</v>
      </c>
      <c r="AX188" s="6" t="s">
        <v>137</v>
      </c>
      <c r="BD188" s="117">
        <f>IF($M$188="základní",$J$188,0)</f>
        <v>0</v>
      </c>
      <c r="BE188" s="117">
        <f>IF($M$188="snížená",$J$188,0)</f>
        <v>0</v>
      </c>
      <c r="BF188" s="117">
        <f>IF($M$188="zákl. přenesená",$J$188,0)</f>
        <v>0</v>
      </c>
      <c r="BG188" s="117">
        <f>IF($M$188="sníž. přenesená",$J$188,0)</f>
        <v>0</v>
      </c>
      <c r="BH188" s="117">
        <f>IF($M$188="nulová",$J$188,0)</f>
        <v>0</v>
      </c>
      <c r="BI188" s="71" t="s">
        <v>21</v>
      </c>
      <c r="BJ188" s="117">
        <f>ROUND($I$188*$H$188,2)</f>
        <v>0</v>
      </c>
      <c r="BK188" s="71" t="s">
        <v>143</v>
      </c>
      <c r="BL188" s="71" t="s">
        <v>310</v>
      </c>
    </row>
    <row r="189" spans="2:46" s="6" customFormat="1" ht="16.5" customHeight="1">
      <c r="B189" s="22"/>
      <c r="D189" s="118" t="s">
        <v>145</v>
      </c>
      <c r="F189" s="119" t="s">
        <v>311</v>
      </c>
      <c r="K189" s="22"/>
      <c r="L189" s="48"/>
      <c r="S189" s="49"/>
      <c r="AS189" s="6" t="s">
        <v>145</v>
      </c>
      <c r="AT189" s="6" t="s">
        <v>79</v>
      </c>
    </row>
    <row r="190" spans="2:50" s="6" customFormat="1" ht="15.75" customHeight="1">
      <c r="B190" s="143"/>
      <c r="D190" s="121" t="s">
        <v>147</v>
      </c>
      <c r="E190" s="144"/>
      <c r="F190" s="145" t="s">
        <v>312</v>
      </c>
      <c r="H190" s="144"/>
      <c r="K190" s="143"/>
      <c r="L190" s="146"/>
      <c r="S190" s="147"/>
      <c r="AS190" s="144" t="s">
        <v>147</v>
      </c>
      <c r="AT190" s="144" t="s">
        <v>79</v>
      </c>
      <c r="AU190" s="144" t="s">
        <v>21</v>
      </c>
      <c r="AV190" s="144" t="s">
        <v>85</v>
      </c>
      <c r="AW190" s="144" t="s">
        <v>74</v>
      </c>
      <c r="AX190" s="144" t="s">
        <v>137</v>
      </c>
    </row>
    <row r="191" spans="2:50" s="6" customFormat="1" ht="15.75" customHeight="1">
      <c r="B191" s="120"/>
      <c r="D191" s="121" t="s">
        <v>147</v>
      </c>
      <c r="E191" s="122"/>
      <c r="F191" s="123" t="s">
        <v>313</v>
      </c>
      <c r="H191" s="124">
        <v>36</v>
      </c>
      <c r="K191" s="120"/>
      <c r="L191" s="125"/>
      <c r="S191" s="126"/>
      <c r="AS191" s="122" t="s">
        <v>147</v>
      </c>
      <c r="AT191" s="122" t="s">
        <v>79</v>
      </c>
      <c r="AU191" s="122" t="s">
        <v>79</v>
      </c>
      <c r="AV191" s="122" t="s">
        <v>85</v>
      </c>
      <c r="AW191" s="122" t="s">
        <v>74</v>
      </c>
      <c r="AX191" s="122" t="s">
        <v>137</v>
      </c>
    </row>
    <row r="192" spans="2:50" s="6" customFormat="1" ht="15.75" customHeight="1">
      <c r="B192" s="143"/>
      <c r="D192" s="121" t="s">
        <v>147</v>
      </c>
      <c r="E192" s="144"/>
      <c r="F192" s="145" t="s">
        <v>314</v>
      </c>
      <c r="H192" s="144"/>
      <c r="K192" s="143"/>
      <c r="L192" s="146"/>
      <c r="S192" s="147"/>
      <c r="AS192" s="144" t="s">
        <v>147</v>
      </c>
      <c r="AT192" s="144" t="s">
        <v>79</v>
      </c>
      <c r="AU192" s="144" t="s">
        <v>21</v>
      </c>
      <c r="AV192" s="144" t="s">
        <v>85</v>
      </c>
      <c r="AW192" s="144" t="s">
        <v>74</v>
      </c>
      <c r="AX192" s="144" t="s">
        <v>137</v>
      </c>
    </row>
    <row r="193" spans="2:50" s="6" customFormat="1" ht="15.75" customHeight="1">
      <c r="B193" s="120"/>
      <c r="D193" s="121" t="s">
        <v>147</v>
      </c>
      <c r="E193" s="122"/>
      <c r="F193" s="123" t="s">
        <v>315</v>
      </c>
      <c r="H193" s="124">
        <v>82.21</v>
      </c>
      <c r="K193" s="120"/>
      <c r="L193" s="125"/>
      <c r="S193" s="126"/>
      <c r="AS193" s="122" t="s">
        <v>147</v>
      </c>
      <c r="AT193" s="122" t="s">
        <v>79</v>
      </c>
      <c r="AU193" s="122" t="s">
        <v>79</v>
      </c>
      <c r="AV193" s="122" t="s">
        <v>85</v>
      </c>
      <c r="AW193" s="122" t="s">
        <v>74</v>
      </c>
      <c r="AX193" s="122" t="s">
        <v>137</v>
      </c>
    </row>
    <row r="194" spans="2:50" s="6" customFormat="1" ht="15.75" customHeight="1">
      <c r="B194" s="127"/>
      <c r="D194" s="121" t="s">
        <v>147</v>
      </c>
      <c r="E194" s="128"/>
      <c r="F194" s="129" t="s">
        <v>162</v>
      </c>
      <c r="H194" s="130">
        <v>118.21</v>
      </c>
      <c r="K194" s="127"/>
      <c r="L194" s="131"/>
      <c r="S194" s="132"/>
      <c r="AS194" s="128" t="s">
        <v>147</v>
      </c>
      <c r="AT194" s="128" t="s">
        <v>79</v>
      </c>
      <c r="AU194" s="128" t="s">
        <v>143</v>
      </c>
      <c r="AV194" s="128" t="s">
        <v>85</v>
      </c>
      <c r="AW194" s="128" t="s">
        <v>21</v>
      </c>
      <c r="AX194" s="128" t="s">
        <v>137</v>
      </c>
    </row>
    <row r="195" spans="2:64" s="6" customFormat="1" ht="15.75" customHeight="1">
      <c r="B195" s="22"/>
      <c r="C195" s="106" t="s">
        <v>316</v>
      </c>
      <c r="D195" s="106" t="s">
        <v>139</v>
      </c>
      <c r="E195" s="107" t="s">
        <v>317</v>
      </c>
      <c r="F195" s="108" t="s">
        <v>318</v>
      </c>
      <c r="G195" s="109" t="s">
        <v>142</v>
      </c>
      <c r="H195" s="110">
        <v>15</v>
      </c>
      <c r="I195" s="111"/>
      <c r="J195" s="112">
        <f>ROUND($I$195*$H$195,2)</f>
        <v>0</v>
      </c>
      <c r="K195" s="22"/>
      <c r="L195" s="113"/>
      <c r="M195" s="114" t="s">
        <v>45</v>
      </c>
      <c r="O195" s="115">
        <f>$N$195*$H$195</f>
        <v>0</v>
      </c>
      <c r="P195" s="115">
        <v>0.00825</v>
      </c>
      <c r="Q195" s="115">
        <f>$P$195*$H$195</f>
        <v>0.12375</v>
      </c>
      <c r="R195" s="115">
        <v>0</v>
      </c>
      <c r="S195" s="116">
        <f>$R$195*$H$195</f>
        <v>0</v>
      </c>
      <c r="AQ195" s="71" t="s">
        <v>143</v>
      </c>
      <c r="AS195" s="71" t="s">
        <v>139</v>
      </c>
      <c r="AT195" s="71" t="s">
        <v>79</v>
      </c>
      <c r="AX195" s="6" t="s">
        <v>137</v>
      </c>
      <c r="BD195" s="117">
        <f>IF($M$195="základní",$J$195,0)</f>
        <v>0</v>
      </c>
      <c r="BE195" s="117">
        <f>IF($M$195="snížená",$J$195,0)</f>
        <v>0</v>
      </c>
      <c r="BF195" s="117">
        <f>IF($M$195="zákl. přenesená",$J$195,0)</f>
        <v>0</v>
      </c>
      <c r="BG195" s="117">
        <f>IF($M$195="sníž. přenesená",$J$195,0)</f>
        <v>0</v>
      </c>
      <c r="BH195" s="117">
        <f>IF($M$195="nulová",$J$195,0)</f>
        <v>0</v>
      </c>
      <c r="BI195" s="71" t="s">
        <v>21</v>
      </c>
      <c r="BJ195" s="117">
        <f>ROUND($I$195*$H$195,2)</f>
        <v>0</v>
      </c>
      <c r="BK195" s="71" t="s">
        <v>143</v>
      </c>
      <c r="BL195" s="71" t="s">
        <v>319</v>
      </c>
    </row>
    <row r="196" spans="2:46" s="6" customFormat="1" ht="27" customHeight="1">
      <c r="B196" s="22"/>
      <c r="D196" s="118" t="s">
        <v>145</v>
      </c>
      <c r="F196" s="119" t="s">
        <v>320</v>
      </c>
      <c r="K196" s="22"/>
      <c r="L196" s="48"/>
      <c r="S196" s="49"/>
      <c r="AS196" s="6" t="s">
        <v>145</v>
      </c>
      <c r="AT196" s="6" t="s">
        <v>79</v>
      </c>
    </row>
    <row r="197" spans="2:64" s="6" customFormat="1" ht="15.75" customHeight="1">
      <c r="B197" s="22"/>
      <c r="C197" s="133" t="s">
        <v>321</v>
      </c>
      <c r="D197" s="133" t="s">
        <v>197</v>
      </c>
      <c r="E197" s="134" t="s">
        <v>322</v>
      </c>
      <c r="F197" s="135" t="s">
        <v>323</v>
      </c>
      <c r="G197" s="136" t="s">
        <v>142</v>
      </c>
      <c r="H197" s="137">
        <v>15</v>
      </c>
      <c r="I197" s="138"/>
      <c r="J197" s="139">
        <f>ROUND($I$197*$H$197,2)</f>
        <v>0</v>
      </c>
      <c r="K197" s="140"/>
      <c r="L197" s="141"/>
      <c r="M197" s="142" t="s">
        <v>45</v>
      </c>
      <c r="O197" s="115">
        <f>$N$197*$H$197</f>
        <v>0</v>
      </c>
      <c r="P197" s="115">
        <v>0.0012</v>
      </c>
      <c r="Q197" s="115">
        <f>$P$197*$H$197</f>
        <v>0.018</v>
      </c>
      <c r="R197" s="115">
        <v>0</v>
      </c>
      <c r="S197" s="116">
        <f>$R$197*$H$197</f>
        <v>0</v>
      </c>
      <c r="AQ197" s="71" t="s">
        <v>182</v>
      </c>
      <c r="AS197" s="71" t="s">
        <v>197</v>
      </c>
      <c r="AT197" s="71" t="s">
        <v>79</v>
      </c>
      <c r="AX197" s="6" t="s">
        <v>137</v>
      </c>
      <c r="BD197" s="117">
        <f>IF($M$197="základní",$J$197,0)</f>
        <v>0</v>
      </c>
      <c r="BE197" s="117">
        <f>IF($M$197="snížená",$J$197,0)</f>
        <v>0</v>
      </c>
      <c r="BF197" s="117">
        <f>IF($M$197="zákl. přenesená",$J$197,0)</f>
        <v>0</v>
      </c>
      <c r="BG197" s="117">
        <f>IF($M$197="sníž. přenesená",$J$197,0)</f>
        <v>0</v>
      </c>
      <c r="BH197" s="117">
        <f>IF($M$197="nulová",$J$197,0)</f>
        <v>0</v>
      </c>
      <c r="BI197" s="71" t="s">
        <v>21</v>
      </c>
      <c r="BJ197" s="117">
        <f>ROUND($I$197*$H$197,2)</f>
        <v>0</v>
      </c>
      <c r="BK197" s="71" t="s">
        <v>143</v>
      </c>
      <c r="BL197" s="71" t="s">
        <v>324</v>
      </c>
    </row>
    <row r="198" spans="2:46" s="6" customFormat="1" ht="16.5" customHeight="1">
      <c r="B198" s="22"/>
      <c r="D198" s="118" t="s">
        <v>145</v>
      </c>
      <c r="F198" s="119" t="s">
        <v>325</v>
      </c>
      <c r="K198" s="22"/>
      <c r="L198" s="48"/>
      <c r="S198" s="49"/>
      <c r="AS198" s="6" t="s">
        <v>145</v>
      </c>
      <c r="AT198" s="6" t="s">
        <v>79</v>
      </c>
    </row>
    <row r="199" spans="2:50" s="6" customFormat="1" ht="15.75" customHeight="1">
      <c r="B199" s="120"/>
      <c r="D199" s="121" t="s">
        <v>147</v>
      </c>
      <c r="E199" s="122"/>
      <c r="F199" s="123" t="s">
        <v>326</v>
      </c>
      <c r="H199" s="124">
        <v>15</v>
      </c>
      <c r="K199" s="120"/>
      <c r="L199" s="125"/>
      <c r="S199" s="126"/>
      <c r="AS199" s="122" t="s">
        <v>147</v>
      </c>
      <c r="AT199" s="122" t="s">
        <v>79</v>
      </c>
      <c r="AU199" s="122" t="s">
        <v>79</v>
      </c>
      <c r="AV199" s="122" t="s">
        <v>85</v>
      </c>
      <c r="AW199" s="122" t="s">
        <v>21</v>
      </c>
      <c r="AX199" s="122" t="s">
        <v>137</v>
      </c>
    </row>
    <row r="200" spans="2:64" s="6" customFormat="1" ht="15.75" customHeight="1">
      <c r="B200" s="22"/>
      <c r="C200" s="106" t="s">
        <v>327</v>
      </c>
      <c r="D200" s="106" t="s">
        <v>139</v>
      </c>
      <c r="E200" s="107" t="s">
        <v>328</v>
      </c>
      <c r="F200" s="108" t="s">
        <v>329</v>
      </c>
      <c r="G200" s="109" t="s">
        <v>142</v>
      </c>
      <c r="H200" s="110">
        <v>144.993</v>
      </c>
      <c r="I200" s="111"/>
      <c r="J200" s="112">
        <f>ROUND($I$200*$H$200,2)</f>
        <v>0</v>
      </c>
      <c r="K200" s="22"/>
      <c r="L200" s="113"/>
      <c r="M200" s="114" t="s">
        <v>45</v>
      </c>
      <c r="O200" s="115">
        <f>$N$200*$H$200</f>
        <v>0</v>
      </c>
      <c r="P200" s="115">
        <v>0.0085</v>
      </c>
      <c r="Q200" s="115">
        <f>$P$200*$H$200</f>
        <v>1.2324405</v>
      </c>
      <c r="R200" s="115">
        <v>0</v>
      </c>
      <c r="S200" s="116">
        <f>$R$200*$H$200</f>
        <v>0</v>
      </c>
      <c r="AQ200" s="71" t="s">
        <v>143</v>
      </c>
      <c r="AS200" s="71" t="s">
        <v>139</v>
      </c>
      <c r="AT200" s="71" t="s">
        <v>79</v>
      </c>
      <c r="AX200" s="6" t="s">
        <v>137</v>
      </c>
      <c r="BD200" s="117">
        <f>IF($M$200="základní",$J$200,0)</f>
        <v>0</v>
      </c>
      <c r="BE200" s="117">
        <f>IF($M$200="snížená",$J$200,0)</f>
        <v>0</v>
      </c>
      <c r="BF200" s="117">
        <f>IF($M$200="zákl. přenesená",$J$200,0)</f>
        <v>0</v>
      </c>
      <c r="BG200" s="117">
        <f>IF($M$200="sníž. přenesená",$J$200,0)</f>
        <v>0</v>
      </c>
      <c r="BH200" s="117">
        <f>IF($M$200="nulová",$J$200,0)</f>
        <v>0</v>
      </c>
      <c r="BI200" s="71" t="s">
        <v>21</v>
      </c>
      <c r="BJ200" s="117">
        <f>ROUND($I$200*$H$200,2)</f>
        <v>0</v>
      </c>
      <c r="BK200" s="71" t="s">
        <v>143</v>
      </c>
      <c r="BL200" s="71" t="s">
        <v>330</v>
      </c>
    </row>
    <row r="201" spans="2:46" s="6" customFormat="1" ht="27" customHeight="1">
      <c r="B201" s="22"/>
      <c r="D201" s="118" t="s">
        <v>145</v>
      </c>
      <c r="F201" s="119" t="s">
        <v>331</v>
      </c>
      <c r="K201" s="22"/>
      <c r="L201" s="48"/>
      <c r="S201" s="49"/>
      <c r="AS201" s="6" t="s">
        <v>145</v>
      </c>
      <c r="AT201" s="6" t="s">
        <v>79</v>
      </c>
    </row>
    <row r="202" spans="2:50" s="6" customFormat="1" ht="15.75" customHeight="1">
      <c r="B202" s="120"/>
      <c r="D202" s="121" t="s">
        <v>147</v>
      </c>
      <c r="E202" s="122"/>
      <c r="F202" s="123" t="s">
        <v>332</v>
      </c>
      <c r="H202" s="124">
        <v>144.993</v>
      </c>
      <c r="K202" s="120"/>
      <c r="L202" s="125"/>
      <c r="S202" s="126"/>
      <c r="AS202" s="122" t="s">
        <v>147</v>
      </c>
      <c r="AT202" s="122" t="s">
        <v>79</v>
      </c>
      <c r="AU202" s="122" t="s">
        <v>79</v>
      </c>
      <c r="AV202" s="122" t="s">
        <v>85</v>
      </c>
      <c r="AW202" s="122" t="s">
        <v>21</v>
      </c>
      <c r="AX202" s="122" t="s">
        <v>137</v>
      </c>
    </row>
    <row r="203" spans="2:64" s="6" customFormat="1" ht="15.75" customHeight="1">
      <c r="B203" s="22"/>
      <c r="C203" s="133" t="s">
        <v>333</v>
      </c>
      <c r="D203" s="133" t="s">
        <v>197</v>
      </c>
      <c r="E203" s="134" t="s">
        <v>334</v>
      </c>
      <c r="F203" s="135" t="s">
        <v>335</v>
      </c>
      <c r="G203" s="136" t="s">
        <v>142</v>
      </c>
      <c r="H203" s="137">
        <v>66.606</v>
      </c>
      <c r="I203" s="138"/>
      <c r="J203" s="139">
        <f>ROUND($I$203*$H$203,2)</f>
        <v>0</v>
      </c>
      <c r="K203" s="140"/>
      <c r="L203" s="141"/>
      <c r="M203" s="142" t="s">
        <v>45</v>
      </c>
      <c r="O203" s="115">
        <f>$N$203*$H$203</f>
        <v>0</v>
      </c>
      <c r="P203" s="115">
        <v>0.0048</v>
      </c>
      <c r="Q203" s="115">
        <f>$P$203*$H$203</f>
        <v>0.31970879999999996</v>
      </c>
      <c r="R203" s="115">
        <v>0</v>
      </c>
      <c r="S203" s="116">
        <f>$R$203*$H$203</f>
        <v>0</v>
      </c>
      <c r="AQ203" s="71" t="s">
        <v>182</v>
      </c>
      <c r="AS203" s="71" t="s">
        <v>197</v>
      </c>
      <c r="AT203" s="71" t="s">
        <v>79</v>
      </c>
      <c r="AX203" s="6" t="s">
        <v>137</v>
      </c>
      <c r="BD203" s="117">
        <f>IF($M$203="základní",$J$203,0)</f>
        <v>0</v>
      </c>
      <c r="BE203" s="117">
        <f>IF($M$203="snížená",$J$203,0)</f>
        <v>0</v>
      </c>
      <c r="BF203" s="117">
        <f>IF($M$203="zákl. přenesená",$J$203,0)</f>
        <v>0</v>
      </c>
      <c r="BG203" s="117">
        <f>IF($M$203="sníž. přenesená",$J$203,0)</f>
        <v>0</v>
      </c>
      <c r="BH203" s="117">
        <f>IF($M$203="nulová",$J$203,0)</f>
        <v>0</v>
      </c>
      <c r="BI203" s="71" t="s">
        <v>21</v>
      </c>
      <c r="BJ203" s="117">
        <f>ROUND($I$203*$H$203,2)</f>
        <v>0</v>
      </c>
      <c r="BK203" s="71" t="s">
        <v>143</v>
      </c>
      <c r="BL203" s="71" t="s">
        <v>336</v>
      </c>
    </row>
    <row r="204" spans="2:46" s="6" customFormat="1" ht="27" customHeight="1">
      <c r="B204" s="22"/>
      <c r="D204" s="118" t="s">
        <v>145</v>
      </c>
      <c r="F204" s="119" t="s">
        <v>337</v>
      </c>
      <c r="K204" s="22"/>
      <c r="L204" s="48"/>
      <c r="S204" s="49"/>
      <c r="AS204" s="6" t="s">
        <v>145</v>
      </c>
      <c r="AT204" s="6" t="s">
        <v>79</v>
      </c>
    </row>
    <row r="205" spans="2:50" s="6" customFormat="1" ht="15.75" customHeight="1">
      <c r="B205" s="120"/>
      <c r="D205" s="121" t="s">
        <v>147</v>
      </c>
      <c r="E205" s="122"/>
      <c r="F205" s="123" t="s">
        <v>338</v>
      </c>
      <c r="H205" s="124">
        <v>31.85</v>
      </c>
      <c r="K205" s="120"/>
      <c r="L205" s="125"/>
      <c r="S205" s="126"/>
      <c r="AS205" s="122" t="s">
        <v>147</v>
      </c>
      <c r="AT205" s="122" t="s">
        <v>79</v>
      </c>
      <c r="AU205" s="122" t="s">
        <v>79</v>
      </c>
      <c r="AV205" s="122" t="s">
        <v>85</v>
      </c>
      <c r="AW205" s="122" t="s">
        <v>74</v>
      </c>
      <c r="AX205" s="122" t="s">
        <v>137</v>
      </c>
    </row>
    <row r="206" spans="2:50" s="6" customFormat="1" ht="15.75" customHeight="1">
      <c r="B206" s="120"/>
      <c r="D206" s="121" t="s">
        <v>147</v>
      </c>
      <c r="E206" s="122"/>
      <c r="F206" s="123" t="s">
        <v>339</v>
      </c>
      <c r="H206" s="124">
        <v>17.78</v>
      </c>
      <c r="K206" s="120"/>
      <c r="L206" s="125"/>
      <c r="S206" s="126"/>
      <c r="AS206" s="122" t="s">
        <v>147</v>
      </c>
      <c r="AT206" s="122" t="s">
        <v>79</v>
      </c>
      <c r="AU206" s="122" t="s">
        <v>79</v>
      </c>
      <c r="AV206" s="122" t="s">
        <v>85</v>
      </c>
      <c r="AW206" s="122" t="s">
        <v>74</v>
      </c>
      <c r="AX206" s="122" t="s">
        <v>137</v>
      </c>
    </row>
    <row r="207" spans="2:50" s="6" customFormat="1" ht="15.75" customHeight="1">
      <c r="B207" s="120"/>
      <c r="D207" s="121" t="s">
        <v>147</v>
      </c>
      <c r="E207" s="122"/>
      <c r="F207" s="123" t="s">
        <v>340</v>
      </c>
      <c r="H207" s="124">
        <v>15.67</v>
      </c>
      <c r="K207" s="120"/>
      <c r="L207" s="125"/>
      <c r="S207" s="126"/>
      <c r="AS207" s="122" t="s">
        <v>147</v>
      </c>
      <c r="AT207" s="122" t="s">
        <v>79</v>
      </c>
      <c r="AU207" s="122" t="s">
        <v>79</v>
      </c>
      <c r="AV207" s="122" t="s">
        <v>85</v>
      </c>
      <c r="AW207" s="122" t="s">
        <v>74</v>
      </c>
      <c r="AX207" s="122" t="s">
        <v>137</v>
      </c>
    </row>
    <row r="208" spans="2:50" s="6" customFormat="1" ht="15.75" customHeight="1">
      <c r="B208" s="127"/>
      <c r="D208" s="121" t="s">
        <v>147</v>
      </c>
      <c r="E208" s="128"/>
      <c r="F208" s="129" t="s">
        <v>162</v>
      </c>
      <c r="H208" s="130">
        <v>65.3</v>
      </c>
      <c r="K208" s="127"/>
      <c r="L208" s="131"/>
      <c r="S208" s="132"/>
      <c r="AS208" s="128" t="s">
        <v>147</v>
      </c>
      <c r="AT208" s="128" t="s">
        <v>79</v>
      </c>
      <c r="AU208" s="128" t="s">
        <v>143</v>
      </c>
      <c r="AV208" s="128" t="s">
        <v>85</v>
      </c>
      <c r="AW208" s="128" t="s">
        <v>21</v>
      </c>
      <c r="AX208" s="128" t="s">
        <v>137</v>
      </c>
    </row>
    <row r="209" spans="2:50" s="6" customFormat="1" ht="15.75" customHeight="1">
      <c r="B209" s="120"/>
      <c r="D209" s="121" t="s">
        <v>147</v>
      </c>
      <c r="F209" s="123" t="s">
        <v>341</v>
      </c>
      <c r="H209" s="124">
        <v>66.606</v>
      </c>
      <c r="K209" s="120"/>
      <c r="L209" s="125"/>
      <c r="S209" s="126"/>
      <c r="AS209" s="122" t="s">
        <v>147</v>
      </c>
      <c r="AT209" s="122" t="s">
        <v>79</v>
      </c>
      <c r="AU209" s="122" t="s">
        <v>79</v>
      </c>
      <c r="AV209" s="122" t="s">
        <v>74</v>
      </c>
      <c r="AW209" s="122" t="s">
        <v>21</v>
      </c>
      <c r="AX209" s="122" t="s">
        <v>137</v>
      </c>
    </row>
    <row r="210" spans="2:64" s="6" customFormat="1" ht="15.75" customHeight="1">
      <c r="B210" s="22"/>
      <c r="C210" s="133" t="s">
        <v>342</v>
      </c>
      <c r="D210" s="133" t="s">
        <v>197</v>
      </c>
      <c r="E210" s="134" t="s">
        <v>343</v>
      </c>
      <c r="F210" s="135" t="s">
        <v>344</v>
      </c>
      <c r="G210" s="136" t="s">
        <v>142</v>
      </c>
      <c r="H210" s="137">
        <v>78.387</v>
      </c>
      <c r="I210" s="138"/>
      <c r="J210" s="139">
        <f>ROUND($I$210*$H$210,2)</f>
        <v>0</v>
      </c>
      <c r="K210" s="140"/>
      <c r="L210" s="141"/>
      <c r="M210" s="142" t="s">
        <v>45</v>
      </c>
      <c r="O210" s="115">
        <f>$N$210*$H$210</f>
        <v>0</v>
      </c>
      <c r="P210" s="115">
        <v>0.0041</v>
      </c>
      <c r="Q210" s="115">
        <f>$P$210*$H$210</f>
        <v>0.3213867</v>
      </c>
      <c r="R210" s="115">
        <v>0</v>
      </c>
      <c r="S210" s="116">
        <f>$R$210*$H$210</f>
        <v>0</v>
      </c>
      <c r="AQ210" s="71" t="s">
        <v>182</v>
      </c>
      <c r="AS210" s="71" t="s">
        <v>197</v>
      </c>
      <c r="AT210" s="71" t="s">
        <v>79</v>
      </c>
      <c r="AX210" s="6" t="s">
        <v>137</v>
      </c>
      <c r="BD210" s="117">
        <f>IF($M$210="základní",$J$210,0)</f>
        <v>0</v>
      </c>
      <c r="BE210" s="117">
        <f>IF($M$210="snížená",$J$210,0)</f>
        <v>0</v>
      </c>
      <c r="BF210" s="117">
        <f>IF($M$210="zákl. přenesená",$J$210,0)</f>
        <v>0</v>
      </c>
      <c r="BG210" s="117">
        <f>IF($M$210="sníž. přenesená",$J$210,0)</f>
        <v>0</v>
      </c>
      <c r="BH210" s="117">
        <f>IF($M$210="nulová",$J$210,0)</f>
        <v>0</v>
      </c>
      <c r="BI210" s="71" t="s">
        <v>21</v>
      </c>
      <c r="BJ210" s="117">
        <f>ROUND($I$210*$H$210,2)</f>
        <v>0</v>
      </c>
      <c r="BK210" s="71" t="s">
        <v>143</v>
      </c>
      <c r="BL210" s="71" t="s">
        <v>345</v>
      </c>
    </row>
    <row r="211" spans="2:46" s="6" customFormat="1" ht="27" customHeight="1">
      <c r="B211" s="22"/>
      <c r="D211" s="118" t="s">
        <v>145</v>
      </c>
      <c r="F211" s="119" t="s">
        <v>346</v>
      </c>
      <c r="K211" s="22"/>
      <c r="L211" s="48"/>
      <c r="S211" s="49"/>
      <c r="AS211" s="6" t="s">
        <v>145</v>
      </c>
      <c r="AT211" s="6" t="s">
        <v>79</v>
      </c>
    </row>
    <row r="212" spans="2:50" s="6" customFormat="1" ht="15.75" customHeight="1">
      <c r="B212" s="120"/>
      <c r="D212" s="121" t="s">
        <v>147</v>
      </c>
      <c r="E212" s="122"/>
      <c r="F212" s="123" t="s">
        <v>347</v>
      </c>
      <c r="H212" s="124">
        <v>76.85</v>
      </c>
      <c r="K212" s="120"/>
      <c r="L212" s="125"/>
      <c r="S212" s="126"/>
      <c r="AS212" s="122" t="s">
        <v>147</v>
      </c>
      <c r="AT212" s="122" t="s">
        <v>79</v>
      </c>
      <c r="AU212" s="122" t="s">
        <v>79</v>
      </c>
      <c r="AV212" s="122" t="s">
        <v>85</v>
      </c>
      <c r="AW212" s="122" t="s">
        <v>21</v>
      </c>
      <c r="AX212" s="122" t="s">
        <v>137</v>
      </c>
    </row>
    <row r="213" spans="2:50" s="6" customFormat="1" ht="15.75" customHeight="1">
      <c r="B213" s="120"/>
      <c r="D213" s="121" t="s">
        <v>147</v>
      </c>
      <c r="F213" s="123" t="s">
        <v>348</v>
      </c>
      <c r="H213" s="124">
        <v>78.387</v>
      </c>
      <c r="K213" s="120"/>
      <c r="L213" s="125"/>
      <c r="S213" s="126"/>
      <c r="AS213" s="122" t="s">
        <v>147</v>
      </c>
      <c r="AT213" s="122" t="s">
        <v>79</v>
      </c>
      <c r="AU213" s="122" t="s">
        <v>79</v>
      </c>
      <c r="AV213" s="122" t="s">
        <v>74</v>
      </c>
      <c r="AW213" s="122" t="s">
        <v>21</v>
      </c>
      <c r="AX213" s="122" t="s">
        <v>137</v>
      </c>
    </row>
    <row r="214" spans="2:64" s="6" customFormat="1" ht="15.75" customHeight="1">
      <c r="B214" s="22"/>
      <c r="C214" s="106" t="s">
        <v>349</v>
      </c>
      <c r="D214" s="106" t="s">
        <v>139</v>
      </c>
      <c r="E214" s="107" t="s">
        <v>350</v>
      </c>
      <c r="F214" s="108" t="s">
        <v>351</v>
      </c>
      <c r="G214" s="109" t="s">
        <v>151</v>
      </c>
      <c r="H214" s="110">
        <v>138</v>
      </c>
      <c r="I214" s="111"/>
      <c r="J214" s="112">
        <f>ROUND($I$214*$H$214,2)</f>
        <v>0</v>
      </c>
      <c r="K214" s="22"/>
      <c r="L214" s="113"/>
      <c r="M214" s="114" t="s">
        <v>45</v>
      </c>
      <c r="O214" s="115">
        <f>$N$214*$H$214</f>
        <v>0</v>
      </c>
      <c r="P214" s="115">
        <v>0.00331</v>
      </c>
      <c r="Q214" s="115">
        <f>$P$214*$H$214</f>
        <v>0.45678</v>
      </c>
      <c r="R214" s="115">
        <v>0</v>
      </c>
      <c r="S214" s="116">
        <f>$R$214*$H$214</f>
        <v>0</v>
      </c>
      <c r="AQ214" s="71" t="s">
        <v>143</v>
      </c>
      <c r="AS214" s="71" t="s">
        <v>139</v>
      </c>
      <c r="AT214" s="71" t="s">
        <v>79</v>
      </c>
      <c r="AX214" s="6" t="s">
        <v>137</v>
      </c>
      <c r="BD214" s="117">
        <f>IF($M$214="základní",$J$214,0)</f>
        <v>0</v>
      </c>
      <c r="BE214" s="117">
        <f>IF($M$214="snížená",$J$214,0)</f>
        <v>0</v>
      </c>
      <c r="BF214" s="117">
        <f>IF($M$214="zákl. přenesená",$J$214,0)</f>
        <v>0</v>
      </c>
      <c r="BG214" s="117">
        <f>IF($M$214="sníž. přenesená",$J$214,0)</f>
        <v>0</v>
      </c>
      <c r="BH214" s="117">
        <f>IF($M$214="nulová",$J$214,0)</f>
        <v>0</v>
      </c>
      <c r="BI214" s="71" t="s">
        <v>21</v>
      </c>
      <c r="BJ214" s="117">
        <f>ROUND($I$214*$H$214,2)</f>
        <v>0</v>
      </c>
      <c r="BK214" s="71" t="s">
        <v>143</v>
      </c>
      <c r="BL214" s="71" t="s">
        <v>352</v>
      </c>
    </row>
    <row r="215" spans="2:46" s="6" customFormat="1" ht="27" customHeight="1">
      <c r="B215" s="22"/>
      <c r="D215" s="118" t="s">
        <v>145</v>
      </c>
      <c r="F215" s="119" t="s">
        <v>353</v>
      </c>
      <c r="K215" s="22"/>
      <c r="L215" s="48"/>
      <c r="S215" s="49"/>
      <c r="AS215" s="6" t="s">
        <v>145</v>
      </c>
      <c r="AT215" s="6" t="s">
        <v>79</v>
      </c>
    </row>
    <row r="216" spans="2:50" s="6" customFormat="1" ht="15.75" customHeight="1">
      <c r="B216" s="120"/>
      <c r="D216" s="121" t="s">
        <v>147</v>
      </c>
      <c r="E216" s="122"/>
      <c r="F216" s="123" t="s">
        <v>354</v>
      </c>
      <c r="H216" s="124">
        <v>138</v>
      </c>
      <c r="K216" s="120"/>
      <c r="L216" s="125"/>
      <c r="S216" s="126"/>
      <c r="AS216" s="122" t="s">
        <v>147</v>
      </c>
      <c r="AT216" s="122" t="s">
        <v>79</v>
      </c>
      <c r="AU216" s="122" t="s">
        <v>79</v>
      </c>
      <c r="AV216" s="122" t="s">
        <v>85</v>
      </c>
      <c r="AW216" s="122" t="s">
        <v>21</v>
      </c>
      <c r="AX216" s="122" t="s">
        <v>137</v>
      </c>
    </row>
    <row r="217" spans="2:64" s="6" customFormat="1" ht="27" customHeight="1">
      <c r="B217" s="22"/>
      <c r="C217" s="106" t="s">
        <v>355</v>
      </c>
      <c r="D217" s="106" t="s">
        <v>139</v>
      </c>
      <c r="E217" s="107" t="s">
        <v>356</v>
      </c>
      <c r="F217" s="108" t="s">
        <v>357</v>
      </c>
      <c r="G217" s="109" t="s">
        <v>142</v>
      </c>
      <c r="H217" s="110">
        <v>33.805</v>
      </c>
      <c r="I217" s="111"/>
      <c r="J217" s="112">
        <f>ROUND($I$217*$H$217,2)</f>
        <v>0</v>
      </c>
      <c r="K217" s="22"/>
      <c r="L217" s="113"/>
      <c r="M217" s="114" t="s">
        <v>45</v>
      </c>
      <c r="O217" s="115">
        <f>$N$217*$H$217</f>
        <v>0</v>
      </c>
      <c r="P217" s="115">
        <v>0.01136</v>
      </c>
      <c r="Q217" s="115">
        <f>$P$217*$H$217</f>
        <v>0.3840248</v>
      </c>
      <c r="R217" s="115">
        <v>0</v>
      </c>
      <c r="S217" s="116">
        <f>$R$217*$H$217</f>
        <v>0</v>
      </c>
      <c r="AQ217" s="71" t="s">
        <v>143</v>
      </c>
      <c r="AS217" s="71" t="s">
        <v>139</v>
      </c>
      <c r="AT217" s="71" t="s">
        <v>79</v>
      </c>
      <c r="AX217" s="6" t="s">
        <v>137</v>
      </c>
      <c r="BD217" s="117">
        <f>IF($M$217="základní",$J$217,0)</f>
        <v>0</v>
      </c>
      <c r="BE217" s="117">
        <f>IF($M$217="snížená",$J$217,0)</f>
        <v>0</v>
      </c>
      <c r="BF217" s="117">
        <f>IF($M$217="zákl. přenesená",$J$217,0)</f>
        <v>0</v>
      </c>
      <c r="BG217" s="117">
        <f>IF($M$217="sníž. přenesená",$J$217,0)</f>
        <v>0</v>
      </c>
      <c r="BH217" s="117">
        <f>IF($M$217="nulová",$J$217,0)</f>
        <v>0</v>
      </c>
      <c r="BI217" s="71" t="s">
        <v>21</v>
      </c>
      <c r="BJ217" s="117">
        <f>ROUND($I$217*$H$217,2)</f>
        <v>0</v>
      </c>
      <c r="BK217" s="71" t="s">
        <v>143</v>
      </c>
      <c r="BL217" s="71" t="s">
        <v>358</v>
      </c>
    </row>
    <row r="218" spans="2:46" s="6" customFormat="1" ht="27" customHeight="1">
      <c r="B218" s="22"/>
      <c r="D218" s="118" t="s">
        <v>145</v>
      </c>
      <c r="F218" s="119" t="s">
        <v>359</v>
      </c>
      <c r="K218" s="22"/>
      <c r="L218" s="48"/>
      <c r="S218" s="49"/>
      <c r="AS218" s="6" t="s">
        <v>145</v>
      </c>
      <c r="AT218" s="6" t="s">
        <v>79</v>
      </c>
    </row>
    <row r="219" spans="2:64" s="6" customFormat="1" ht="15.75" customHeight="1">
      <c r="B219" s="22"/>
      <c r="C219" s="133" t="s">
        <v>360</v>
      </c>
      <c r="D219" s="133" t="s">
        <v>197</v>
      </c>
      <c r="E219" s="134" t="s">
        <v>361</v>
      </c>
      <c r="F219" s="135" t="s">
        <v>362</v>
      </c>
      <c r="G219" s="136" t="s">
        <v>142</v>
      </c>
      <c r="H219" s="137">
        <v>34.481</v>
      </c>
      <c r="I219" s="138"/>
      <c r="J219" s="139">
        <f>ROUND($I$219*$H$219,2)</f>
        <v>0</v>
      </c>
      <c r="K219" s="140"/>
      <c r="L219" s="141"/>
      <c r="M219" s="142" t="s">
        <v>45</v>
      </c>
      <c r="O219" s="115">
        <f>$N$219*$H$219</f>
        <v>0</v>
      </c>
      <c r="P219" s="115">
        <v>0.0135</v>
      </c>
      <c r="Q219" s="115">
        <f>$P$219*$H$219</f>
        <v>0.4654935</v>
      </c>
      <c r="R219" s="115">
        <v>0</v>
      </c>
      <c r="S219" s="116">
        <f>$R$219*$H$219</f>
        <v>0</v>
      </c>
      <c r="AQ219" s="71" t="s">
        <v>182</v>
      </c>
      <c r="AS219" s="71" t="s">
        <v>197</v>
      </c>
      <c r="AT219" s="71" t="s">
        <v>79</v>
      </c>
      <c r="AX219" s="6" t="s">
        <v>137</v>
      </c>
      <c r="BD219" s="117">
        <f>IF($M$219="základní",$J$219,0)</f>
        <v>0</v>
      </c>
      <c r="BE219" s="117">
        <f>IF($M$219="snížená",$J$219,0)</f>
        <v>0</v>
      </c>
      <c r="BF219" s="117">
        <f>IF($M$219="zákl. přenesená",$J$219,0)</f>
        <v>0</v>
      </c>
      <c r="BG219" s="117">
        <f>IF($M$219="sníž. přenesená",$J$219,0)</f>
        <v>0</v>
      </c>
      <c r="BH219" s="117">
        <f>IF($M$219="nulová",$J$219,0)</f>
        <v>0</v>
      </c>
      <c r="BI219" s="71" t="s">
        <v>21</v>
      </c>
      <c r="BJ219" s="117">
        <f>ROUND($I$219*$H$219,2)</f>
        <v>0</v>
      </c>
      <c r="BK219" s="71" t="s">
        <v>143</v>
      </c>
      <c r="BL219" s="71" t="s">
        <v>363</v>
      </c>
    </row>
    <row r="220" spans="2:46" s="6" customFormat="1" ht="16.5" customHeight="1">
      <c r="B220" s="22"/>
      <c r="D220" s="118" t="s">
        <v>145</v>
      </c>
      <c r="F220" s="119" t="s">
        <v>362</v>
      </c>
      <c r="K220" s="22"/>
      <c r="L220" s="48"/>
      <c r="S220" s="49"/>
      <c r="AS220" s="6" t="s">
        <v>145</v>
      </c>
      <c r="AT220" s="6" t="s">
        <v>79</v>
      </c>
    </row>
    <row r="221" spans="2:50" s="6" customFormat="1" ht="15.75" customHeight="1">
      <c r="B221" s="120"/>
      <c r="D221" s="121" t="s">
        <v>147</v>
      </c>
      <c r="E221" s="122"/>
      <c r="F221" s="123" t="s">
        <v>364</v>
      </c>
      <c r="H221" s="124">
        <v>33.805</v>
      </c>
      <c r="K221" s="120"/>
      <c r="L221" s="125"/>
      <c r="S221" s="126"/>
      <c r="AS221" s="122" t="s">
        <v>147</v>
      </c>
      <c r="AT221" s="122" t="s">
        <v>79</v>
      </c>
      <c r="AU221" s="122" t="s">
        <v>79</v>
      </c>
      <c r="AV221" s="122" t="s">
        <v>85</v>
      </c>
      <c r="AW221" s="122" t="s">
        <v>21</v>
      </c>
      <c r="AX221" s="122" t="s">
        <v>137</v>
      </c>
    </row>
    <row r="222" spans="2:50" s="6" customFormat="1" ht="15.75" customHeight="1">
      <c r="B222" s="120"/>
      <c r="D222" s="121" t="s">
        <v>147</v>
      </c>
      <c r="F222" s="123" t="s">
        <v>365</v>
      </c>
      <c r="H222" s="124">
        <v>34.481</v>
      </c>
      <c r="K222" s="120"/>
      <c r="L222" s="125"/>
      <c r="S222" s="126"/>
      <c r="AS222" s="122" t="s">
        <v>147</v>
      </c>
      <c r="AT222" s="122" t="s">
        <v>79</v>
      </c>
      <c r="AU222" s="122" t="s">
        <v>79</v>
      </c>
      <c r="AV222" s="122" t="s">
        <v>74</v>
      </c>
      <c r="AW222" s="122" t="s">
        <v>21</v>
      </c>
      <c r="AX222" s="122" t="s">
        <v>137</v>
      </c>
    </row>
    <row r="223" spans="2:64" s="6" customFormat="1" ht="27" customHeight="1">
      <c r="B223" s="22"/>
      <c r="C223" s="106" t="s">
        <v>366</v>
      </c>
      <c r="D223" s="106" t="s">
        <v>139</v>
      </c>
      <c r="E223" s="107" t="s">
        <v>367</v>
      </c>
      <c r="F223" s="108" t="s">
        <v>368</v>
      </c>
      <c r="G223" s="109" t="s">
        <v>142</v>
      </c>
      <c r="H223" s="110">
        <v>367.285</v>
      </c>
      <c r="I223" s="111"/>
      <c r="J223" s="112">
        <f>ROUND($I$223*$H$223,2)</f>
        <v>0</v>
      </c>
      <c r="K223" s="22"/>
      <c r="L223" s="113"/>
      <c r="M223" s="114" t="s">
        <v>45</v>
      </c>
      <c r="O223" s="115">
        <f>$N$223*$H$223</f>
        <v>0</v>
      </c>
      <c r="P223" s="115">
        <v>0.0114</v>
      </c>
      <c r="Q223" s="115">
        <f>$P$223*$H$223</f>
        <v>4.187049</v>
      </c>
      <c r="R223" s="115">
        <v>0</v>
      </c>
      <c r="S223" s="116">
        <f>$R$223*$H$223</f>
        <v>0</v>
      </c>
      <c r="AQ223" s="71" t="s">
        <v>143</v>
      </c>
      <c r="AS223" s="71" t="s">
        <v>139</v>
      </c>
      <c r="AT223" s="71" t="s">
        <v>79</v>
      </c>
      <c r="AX223" s="6" t="s">
        <v>137</v>
      </c>
      <c r="BD223" s="117">
        <f>IF($M$223="základní",$J$223,0)</f>
        <v>0</v>
      </c>
      <c r="BE223" s="117">
        <f>IF($M$223="snížená",$J$223,0)</f>
        <v>0</v>
      </c>
      <c r="BF223" s="117">
        <f>IF($M$223="zákl. přenesená",$J$223,0)</f>
        <v>0</v>
      </c>
      <c r="BG223" s="117">
        <f>IF($M$223="sníž. přenesená",$J$223,0)</f>
        <v>0</v>
      </c>
      <c r="BH223" s="117">
        <f>IF($M$223="nulová",$J$223,0)</f>
        <v>0</v>
      </c>
      <c r="BI223" s="71" t="s">
        <v>21</v>
      </c>
      <c r="BJ223" s="117">
        <f>ROUND($I$223*$H$223,2)</f>
        <v>0</v>
      </c>
      <c r="BK223" s="71" t="s">
        <v>143</v>
      </c>
      <c r="BL223" s="71" t="s">
        <v>369</v>
      </c>
    </row>
    <row r="224" spans="2:46" s="6" customFormat="1" ht="27" customHeight="1">
      <c r="B224" s="22"/>
      <c r="D224" s="118" t="s">
        <v>145</v>
      </c>
      <c r="F224" s="119" t="s">
        <v>370</v>
      </c>
      <c r="K224" s="22"/>
      <c r="L224" s="48"/>
      <c r="S224" s="49"/>
      <c r="AS224" s="6" t="s">
        <v>145</v>
      </c>
      <c r="AT224" s="6" t="s">
        <v>79</v>
      </c>
    </row>
    <row r="225" spans="2:64" s="6" customFormat="1" ht="15.75" customHeight="1">
      <c r="B225" s="22"/>
      <c r="C225" s="133" t="s">
        <v>371</v>
      </c>
      <c r="D225" s="133" t="s">
        <v>197</v>
      </c>
      <c r="E225" s="134" t="s">
        <v>372</v>
      </c>
      <c r="F225" s="135" t="s">
        <v>373</v>
      </c>
      <c r="G225" s="136" t="s">
        <v>142</v>
      </c>
      <c r="H225" s="137">
        <v>374.631</v>
      </c>
      <c r="I225" s="138"/>
      <c r="J225" s="139">
        <f>ROUND($I$225*$H$225,2)</f>
        <v>0</v>
      </c>
      <c r="K225" s="140"/>
      <c r="L225" s="141"/>
      <c r="M225" s="142" t="s">
        <v>45</v>
      </c>
      <c r="O225" s="115">
        <f>$N$225*$H$225</f>
        <v>0</v>
      </c>
      <c r="P225" s="115">
        <v>0.018</v>
      </c>
      <c r="Q225" s="115">
        <f>$P$225*$H$225</f>
        <v>6.743357999999999</v>
      </c>
      <c r="R225" s="115">
        <v>0</v>
      </c>
      <c r="S225" s="116">
        <f>$R$225*$H$225</f>
        <v>0</v>
      </c>
      <c r="AQ225" s="71" t="s">
        <v>182</v>
      </c>
      <c r="AS225" s="71" t="s">
        <v>197</v>
      </c>
      <c r="AT225" s="71" t="s">
        <v>79</v>
      </c>
      <c r="AX225" s="6" t="s">
        <v>137</v>
      </c>
      <c r="BD225" s="117">
        <f>IF($M$225="základní",$J$225,0)</f>
        <v>0</v>
      </c>
      <c r="BE225" s="117">
        <f>IF($M$225="snížená",$J$225,0)</f>
        <v>0</v>
      </c>
      <c r="BF225" s="117">
        <f>IF($M$225="zákl. přenesená",$J$225,0)</f>
        <v>0</v>
      </c>
      <c r="BG225" s="117">
        <f>IF($M$225="sníž. přenesená",$J$225,0)</f>
        <v>0</v>
      </c>
      <c r="BH225" s="117">
        <f>IF($M$225="nulová",$J$225,0)</f>
        <v>0</v>
      </c>
      <c r="BI225" s="71" t="s">
        <v>21</v>
      </c>
      <c r="BJ225" s="117">
        <f>ROUND($I$225*$H$225,2)</f>
        <v>0</v>
      </c>
      <c r="BK225" s="71" t="s">
        <v>143</v>
      </c>
      <c r="BL225" s="71" t="s">
        <v>374</v>
      </c>
    </row>
    <row r="226" spans="2:46" s="6" customFormat="1" ht="16.5" customHeight="1">
      <c r="B226" s="22"/>
      <c r="D226" s="118" t="s">
        <v>145</v>
      </c>
      <c r="F226" s="119" t="s">
        <v>375</v>
      </c>
      <c r="K226" s="22"/>
      <c r="L226" s="48"/>
      <c r="S226" s="49"/>
      <c r="AS226" s="6" t="s">
        <v>145</v>
      </c>
      <c r="AT226" s="6" t="s">
        <v>79</v>
      </c>
    </row>
    <row r="227" spans="2:50" s="6" customFormat="1" ht="15.75" customHeight="1">
      <c r="B227" s="143"/>
      <c r="D227" s="121" t="s">
        <v>147</v>
      </c>
      <c r="E227" s="144"/>
      <c r="F227" s="145" t="s">
        <v>376</v>
      </c>
      <c r="H227" s="144"/>
      <c r="K227" s="143"/>
      <c r="L227" s="146"/>
      <c r="S227" s="147"/>
      <c r="AS227" s="144" t="s">
        <v>147</v>
      </c>
      <c r="AT227" s="144" t="s">
        <v>79</v>
      </c>
      <c r="AU227" s="144" t="s">
        <v>21</v>
      </c>
      <c r="AV227" s="144" t="s">
        <v>85</v>
      </c>
      <c r="AW227" s="144" t="s">
        <v>74</v>
      </c>
      <c r="AX227" s="144" t="s">
        <v>137</v>
      </c>
    </row>
    <row r="228" spans="2:50" s="6" customFormat="1" ht="15.75" customHeight="1">
      <c r="B228" s="120"/>
      <c r="D228" s="121" t="s">
        <v>147</v>
      </c>
      <c r="E228" s="122"/>
      <c r="F228" s="123" t="s">
        <v>377</v>
      </c>
      <c r="H228" s="124">
        <v>205.755</v>
      </c>
      <c r="K228" s="120"/>
      <c r="L228" s="125"/>
      <c r="S228" s="126"/>
      <c r="AS228" s="122" t="s">
        <v>147</v>
      </c>
      <c r="AT228" s="122" t="s">
        <v>79</v>
      </c>
      <c r="AU228" s="122" t="s">
        <v>79</v>
      </c>
      <c r="AV228" s="122" t="s">
        <v>85</v>
      </c>
      <c r="AW228" s="122" t="s">
        <v>74</v>
      </c>
      <c r="AX228" s="122" t="s">
        <v>137</v>
      </c>
    </row>
    <row r="229" spans="2:50" s="6" customFormat="1" ht="15.75" customHeight="1">
      <c r="B229" s="120"/>
      <c r="D229" s="121" t="s">
        <v>147</v>
      </c>
      <c r="E229" s="122"/>
      <c r="F229" s="123" t="s">
        <v>378</v>
      </c>
      <c r="H229" s="124">
        <v>-19.305</v>
      </c>
      <c r="K229" s="120"/>
      <c r="L229" s="125"/>
      <c r="S229" s="126"/>
      <c r="AS229" s="122" t="s">
        <v>147</v>
      </c>
      <c r="AT229" s="122" t="s">
        <v>79</v>
      </c>
      <c r="AU229" s="122" t="s">
        <v>79</v>
      </c>
      <c r="AV229" s="122" t="s">
        <v>85</v>
      </c>
      <c r="AW229" s="122" t="s">
        <v>74</v>
      </c>
      <c r="AX229" s="122" t="s">
        <v>137</v>
      </c>
    </row>
    <row r="230" spans="2:50" s="6" customFormat="1" ht="15.75" customHeight="1">
      <c r="B230" s="143"/>
      <c r="D230" s="121" t="s">
        <v>147</v>
      </c>
      <c r="E230" s="144"/>
      <c r="F230" s="145" t="s">
        <v>379</v>
      </c>
      <c r="H230" s="144"/>
      <c r="K230" s="143"/>
      <c r="L230" s="146"/>
      <c r="S230" s="147"/>
      <c r="AS230" s="144" t="s">
        <v>147</v>
      </c>
      <c r="AT230" s="144" t="s">
        <v>79</v>
      </c>
      <c r="AU230" s="144" t="s">
        <v>21</v>
      </c>
      <c r="AV230" s="144" t="s">
        <v>85</v>
      </c>
      <c r="AW230" s="144" t="s">
        <v>74</v>
      </c>
      <c r="AX230" s="144" t="s">
        <v>137</v>
      </c>
    </row>
    <row r="231" spans="2:50" s="6" customFormat="1" ht="15.75" customHeight="1">
      <c r="B231" s="120"/>
      <c r="D231" s="121" t="s">
        <v>147</v>
      </c>
      <c r="E231" s="122"/>
      <c r="F231" s="123" t="s">
        <v>380</v>
      </c>
      <c r="H231" s="124">
        <v>151.6</v>
      </c>
      <c r="K231" s="120"/>
      <c r="L231" s="125"/>
      <c r="S231" s="126"/>
      <c r="AS231" s="122" t="s">
        <v>147</v>
      </c>
      <c r="AT231" s="122" t="s">
        <v>79</v>
      </c>
      <c r="AU231" s="122" t="s">
        <v>79</v>
      </c>
      <c r="AV231" s="122" t="s">
        <v>85</v>
      </c>
      <c r="AW231" s="122" t="s">
        <v>74</v>
      </c>
      <c r="AX231" s="122" t="s">
        <v>137</v>
      </c>
    </row>
    <row r="232" spans="2:50" s="6" customFormat="1" ht="15.75" customHeight="1">
      <c r="B232" s="120"/>
      <c r="D232" s="121" t="s">
        <v>147</v>
      </c>
      <c r="E232" s="122"/>
      <c r="F232" s="123" t="s">
        <v>381</v>
      </c>
      <c r="H232" s="124">
        <v>-53.25</v>
      </c>
      <c r="K232" s="120"/>
      <c r="L232" s="125"/>
      <c r="S232" s="126"/>
      <c r="AS232" s="122" t="s">
        <v>147</v>
      </c>
      <c r="AT232" s="122" t="s">
        <v>79</v>
      </c>
      <c r="AU232" s="122" t="s">
        <v>79</v>
      </c>
      <c r="AV232" s="122" t="s">
        <v>85</v>
      </c>
      <c r="AW232" s="122" t="s">
        <v>74</v>
      </c>
      <c r="AX232" s="122" t="s">
        <v>137</v>
      </c>
    </row>
    <row r="233" spans="2:50" s="6" customFormat="1" ht="15.75" customHeight="1">
      <c r="B233" s="143"/>
      <c r="D233" s="121" t="s">
        <v>147</v>
      </c>
      <c r="E233" s="144"/>
      <c r="F233" s="145" t="s">
        <v>382</v>
      </c>
      <c r="H233" s="144"/>
      <c r="K233" s="143"/>
      <c r="L233" s="146"/>
      <c r="S233" s="147"/>
      <c r="AS233" s="144" t="s">
        <v>147</v>
      </c>
      <c r="AT233" s="144" t="s">
        <v>79</v>
      </c>
      <c r="AU233" s="144" t="s">
        <v>21</v>
      </c>
      <c r="AV233" s="144" t="s">
        <v>85</v>
      </c>
      <c r="AW233" s="144" t="s">
        <v>74</v>
      </c>
      <c r="AX233" s="144" t="s">
        <v>137</v>
      </c>
    </row>
    <row r="234" spans="2:50" s="6" customFormat="1" ht="15.75" customHeight="1">
      <c r="B234" s="120"/>
      <c r="D234" s="121" t="s">
        <v>147</v>
      </c>
      <c r="E234" s="122"/>
      <c r="F234" s="123" t="s">
        <v>383</v>
      </c>
      <c r="H234" s="124">
        <v>75.993</v>
      </c>
      <c r="K234" s="120"/>
      <c r="L234" s="125"/>
      <c r="S234" s="126"/>
      <c r="AS234" s="122" t="s">
        <v>147</v>
      </c>
      <c r="AT234" s="122" t="s">
        <v>79</v>
      </c>
      <c r="AU234" s="122" t="s">
        <v>79</v>
      </c>
      <c r="AV234" s="122" t="s">
        <v>85</v>
      </c>
      <c r="AW234" s="122" t="s">
        <v>74</v>
      </c>
      <c r="AX234" s="122" t="s">
        <v>137</v>
      </c>
    </row>
    <row r="235" spans="2:50" s="6" customFormat="1" ht="15.75" customHeight="1">
      <c r="B235" s="120"/>
      <c r="D235" s="121" t="s">
        <v>147</v>
      </c>
      <c r="E235" s="122"/>
      <c r="F235" s="123" t="s">
        <v>384</v>
      </c>
      <c r="H235" s="124">
        <v>-19.948</v>
      </c>
      <c r="K235" s="120"/>
      <c r="L235" s="125"/>
      <c r="S235" s="126"/>
      <c r="AS235" s="122" t="s">
        <v>147</v>
      </c>
      <c r="AT235" s="122" t="s">
        <v>79</v>
      </c>
      <c r="AU235" s="122" t="s">
        <v>79</v>
      </c>
      <c r="AV235" s="122" t="s">
        <v>85</v>
      </c>
      <c r="AW235" s="122" t="s">
        <v>74</v>
      </c>
      <c r="AX235" s="122" t="s">
        <v>137</v>
      </c>
    </row>
    <row r="236" spans="2:50" s="6" customFormat="1" ht="15.75" customHeight="1">
      <c r="B236" s="143"/>
      <c r="D236" s="121" t="s">
        <v>147</v>
      </c>
      <c r="E236" s="144"/>
      <c r="F236" s="145" t="s">
        <v>385</v>
      </c>
      <c r="H236" s="144"/>
      <c r="K236" s="143"/>
      <c r="L236" s="146"/>
      <c r="S236" s="147"/>
      <c r="AS236" s="144" t="s">
        <v>147</v>
      </c>
      <c r="AT236" s="144" t="s">
        <v>79</v>
      </c>
      <c r="AU236" s="144" t="s">
        <v>21</v>
      </c>
      <c r="AV236" s="144" t="s">
        <v>85</v>
      </c>
      <c r="AW236" s="144" t="s">
        <v>74</v>
      </c>
      <c r="AX236" s="144" t="s">
        <v>137</v>
      </c>
    </row>
    <row r="237" spans="2:50" s="6" customFormat="1" ht="15.75" customHeight="1">
      <c r="B237" s="120"/>
      <c r="D237" s="121" t="s">
        <v>147</v>
      </c>
      <c r="E237" s="122"/>
      <c r="F237" s="123" t="s">
        <v>386</v>
      </c>
      <c r="H237" s="124">
        <v>18.81</v>
      </c>
      <c r="K237" s="120"/>
      <c r="L237" s="125"/>
      <c r="S237" s="126"/>
      <c r="AS237" s="122" t="s">
        <v>147</v>
      </c>
      <c r="AT237" s="122" t="s">
        <v>79</v>
      </c>
      <c r="AU237" s="122" t="s">
        <v>79</v>
      </c>
      <c r="AV237" s="122" t="s">
        <v>85</v>
      </c>
      <c r="AW237" s="122" t="s">
        <v>74</v>
      </c>
      <c r="AX237" s="122" t="s">
        <v>137</v>
      </c>
    </row>
    <row r="238" spans="2:50" s="6" customFormat="1" ht="15.75" customHeight="1">
      <c r="B238" s="120"/>
      <c r="D238" s="121" t="s">
        <v>147</v>
      </c>
      <c r="E238" s="122"/>
      <c r="F238" s="123" t="s">
        <v>387</v>
      </c>
      <c r="H238" s="124">
        <v>7.63</v>
      </c>
      <c r="K238" s="120"/>
      <c r="L238" s="125"/>
      <c r="S238" s="126"/>
      <c r="AS238" s="122" t="s">
        <v>147</v>
      </c>
      <c r="AT238" s="122" t="s">
        <v>79</v>
      </c>
      <c r="AU238" s="122" t="s">
        <v>79</v>
      </c>
      <c r="AV238" s="122" t="s">
        <v>85</v>
      </c>
      <c r="AW238" s="122" t="s">
        <v>74</v>
      </c>
      <c r="AX238" s="122" t="s">
        <v>137</v>
      </c>
    </row>
    <row r="239" spans="2:50" s="6" customFormat="1" ht="15.75" customHeight="1">
      <c r="B239" s="127"/>
      <c r="D239" s="121" t="s">
        <v>147</v>
      </c>
      <c r="E239" s="128"/>
      <c r="F239" s="129" t="s">
        <v>162</v>
      </c>
      <c r="H239" s="130">
        <v>367.285</v>
      </c>
      <c r="K239" s="127"/>
      <c r="L239" s="131"/>
      <c r="S239" s="132"/>
      <c r="AS239" s="128" t="s">
        <v>147</v>
      </c>
      <c r="AT239" s="128" t="s">
        <v>79</v>
      </c>
      <c r="AU239" s="128" t="s">
        <v>143</v>
      </c>
      <c r="AV239" s="128" t="s">
        <v>85</v>
      </c>
      <c r="AW239" s="128" t="s">
        <v>21</v>
      </c>
      <c r="AX239" s="128" t="s">
        <v>137</v>
      </c>
    </row>
    <row r="240" spans="2:50" s="6" customFormat="1" ht="15.75" customHeight="1">
      <c r="B240" s="120"/>
      <c r="D240" s="121" t="s">
        <v>147</v>
      </c>
      <c r="F240" s="123" t="s">
        <v>388</v>
      </c>
      <c r="H240" s="124">
        <v>374.631</v>
      </c>
      <c r="K240" s="120"/>
      <c r="L240" s="125"/>
      <c r="S240" s="126"/>
      <c r="AS240" s="122" t="s">
        <v>147</v>
      </c>
      <c r="AT240" s="122" t="s">
        <v>79</v>
      </c>
      <c r="AU240" s="122" t="s">
        <v>79</v>
      </c>
      <c r="AV240" s="122" t="s">
        <v>74</v>
      </c>
      <c r="AW240" s="122" t="s">
        <v>21</v>
      </c>
      <c r="AX240" s="122" t="s">
        <v>137</v>
      </c>
    </row>
    <row r="241" spans="2:64" s="6" customFormat="1" ht="15.75" customHeight="1">
      <c r="B241" s="22"/>
      <c r="C241" s="106" t="s">
        <v>389</v>
      </c>
      <c r="D241" s="106" t="s">
        <v>139</v>
      </c>
      <c r="E241" s="107" t="s">
        <v>390</v>
      </c>
      <c r="F241" s="108" t="s">
        <v>391</v>
      </c>
      <c r="G241" s="109" t="s">
        <v>142</v>
      </c>
      <c r="H241" s="110">
        <v>1</v>
      </c>
      <c r="I241" s="111"/>
      <c r="J241" s="112">
        <f>ROUND($I$241*$H$241,2)</f>
        <v>0</v>
      </c>
      <c r="K241" s="22"/>
      <c r="L241" s="113"/>
      <c r="M241" s="114" t="s">
        <v>45</v>
      </c>
      <c r="O241" s="115">
        <f>$N$241*$H$241</f>
        <v>0</v>
      </c>
      <c r="P241" s="115">
        <v>0.003</v>
      </c>
      <c r="Q241" s="115">
        <f>$P$241*$H$241</f>
        <v>0.003</v>
      </c>
      <c r="R241" s="115">
        <v>0</v>
      </c>
      <c r="S241" s="116">
        <f>$R$241*$H$241</f>
        <v>0</v>
      </c>
      <c r="AQ241" s="71" t="s">
        <v>143</v>
      </c>
      <c r="AS241" s="71" t="s">
        <v>139</v>
      </c>
      <c r="AT241" s="71" t="s">
        <v>79</v>
      </c>
      <c r="AX241" s="6" t="s">
        <v>137</v>
      </c>
      <c r="BD241" s="117">
        <f>IF($M$241="základní",$J$241,0)</f>
        <v>0</v>
      </c>
      <c r="BE241" s="117">
        <f>IF($M$241="snížená",$J$241,0)</f>
        <v>0</v>
      </c>
      <c r="BF241" s="117">
        <f>IF($M$241="zákl. přenesená",$J$241,0)</f>
        <v>0</v>
      </c>
      <c r="BG241" s="117">
        <f>IF($M$241="sníž. přenesená",$J$241,0)</f>
        <v>0</v>
      </c>
      <c r="BH241" s="117">
        <f>IF($M$241="nulová",$J$241,0)</f>
        <v>0</v>
      </c>
      <c r="BI241" s="71" t="s">
        <v>21</v>
      </c>
      <c r="BJ241" s="117">
        <f>ROUND($I$241*$H$241,2)</f>
        <v>0</v>
      </c>
      <c r="BK241" s="71" t="s">
        <v>143</v>
      </c>
      <c r="BL241" s="71" t="s">
        <v>392</v>
      </c>
    </row>
    <row r="242" spans="2:46" s="6" customFormat="1" ht="16.5" customHeight="1">
      <c r="B242" s="22"/>
      <c r="D242" s="118" t="s">
        <v>145</v>
      </c>
      <c r="F242" s="119" t="s">
        <v>393</v>
      </c>
      <c r="K242" s="22"/>
      <c r="L242" s="48"/>
      <c r="S242" s="49"/>
      <c r="AS242" s="6" t="s">
        <v>145</v>
      </c>
      <c r="AT242" s="6" t="s">
        <v>79</v>
      </c>
    </row>
    <row r="243" spans="2:64" s="6" customFormat="1" ht="15.75" customHeight="1">
      <c r="B243" s="22"/>
      <c r="C243" s="106" t="s">
        <v>394</v>
      </c>
      <c r="D243" s="106" t="s">
        <v>139</v>
      </c>
      <c r="E243" s="107" t="s">
        <v>395</v>
      </c>
      <c r="F243" s="108" t="s">
        <v>396</v>
      </c>
      <c r="G243" s="109" t="s">
        <v>142</v>
      </c>
      <c r="H243" s="110">
        <v>144.993</v>
      </c>
      <c r="I243" s="111"/>
      <c r="J243" s="112">
        <f>ROUND($I$243*$H$243,2)</f>
        <v>0</v>
      </c>
      <c r="K243" s="22"/>
      <c r="L243" s="113"/>
      <c r="M243" s="114" t="s">
        <v>45</v>
      </c>
      <c r="O243" s="115">
        <f>$N$243*$H$243</f>
        <v>0</v>
      </c>
      <c r="P243" s="115">
        <v>6E-05</v>
      </c>
      <c r="Q243" s="115">
        <f>$P$243*$H$243</f>
        <v>0.00869958</v>
      </c>
      <c r="R243" s="115">
        <v>0</v>
      </c>
      <c r="S243" s="116">
        <f>$R$243*$H$243</f>
        <v>0</v>
      </c>
      <c r="AQ243" s="71" t="s">
        <v>143</v>
      </c>
      <c r="AS243" s="71" t="s">
        <v>139</v>
      </c>
      <c r="AT243" s="71" t="s">
        <v>79</v>
      </c>
      <c r="AX243" s="6" t="s">
        <v>137</v>
      </c>
      <c r="BD243" s="117">
        <f>IF($M$243="základní",$J$243,0)</f>
        <v>0</v>
      </c>
      <c r="BE243" s="117">
        <f>IF($M$243="snížená",$J$243,0)</f>
        <v>0</v>
      </c>
      <c r="BF243" s="117">
        <f>IF($M$243="zákl. přenesená",$J$243,0)</f>
        <v>0</v>
      </c>
      <c r="BG243" s="117">
        <f>IF($M$243="sníž. přenesená",$J$243,0)</f>
        <v>0</v>
      </c>
      <c r="BH243" s="117">
        <f>IF($M$243="nulová",$J$243,0)</f>
        <v>0</v>
      </c>
      <c r="BI243" s="71" t="s">
        <v>21</v>
      </c>
      <c r="BJ243" s="117">
        <f>ROUND($I$243*$H$243,2)</f>
        <v>0</v>
      </c>
      <c r="BK243" s="71" t="s">
        <v>143</v>
      </c>
      <c r="BL243" s="71" t="s">
        <v>397</v>
      </c>
    </row>
    <row r="244" spans="2:46" s="6" customFormat="1" ht="27" customHeight="1">
      <c r="B244" s="22"/>
      <c r="D244" s="118" t="s">
        <v>145</v>
      </c>
      <c r="F244" s="119" t="s">
        <v>398</v>
      </c>
      <c r="K244" s="22"/>
      <c r="L244" s="48"/>
      <c r="S244" s="49"/>
      <c r="AS244" s="6" t="s">
        <v>145</v>
      </c>
      <c r="AT244" s="6" t="s">
        <v>79</v>
      </c>
    </row>
    <row r="245" spans="2:64" s="6" customFormat="1" ht="15.75" customHeight="1">
      <c r="B245" s="22"/>
      <c r="C245" s="106" t="s">
        <v>399</v>
      </c>
      <c r="D245" s="106" t="s">
        <v>139</v>
      </c>
      <c r="E245" s="107" t="s">
        <v>400</v>
      </c>
      <c r="F245" s="108" t="s">
        <v>401</v>
      </c>
      <c r="G245" s="109" t="s">
        <v>142</v>
      </c>
      <c r="H245" s="110">
        <v>374.631</v>
      </c>
      <c r="I245" s="111"/>
      <c r="J245" s="112">
        <f>ROUND($I$245*$H$245,2)</f>
        <v>0</v>
      </c>
      <c r="K245" s="22"/>
      <c r="L245" s="113"/>
      <c r="M245" s="114" t="s">
        <v>45</v>
      </c>
      <c r="O245" s="115">
        <f>$N$245*$H$245</f>
        <v>0</v>
      </c>
      <c r="P245" s="115">
        <v>6E-05</v>
      </c>
      <c r="Q245" s="115">
        <f>$P$245*$H$245</f>
        <v>0.02247786</v>
      </c>
      <c r="R245" s="115">
        <v>0</v>
      </c>
      <c r="S245" s="116">
        <f>$R$245*$H$245</f>
        <v>0</v>
      </c>
      <c r="AQ245" s="71" t="s">
        <v>143</v>
      </c>
      <c r="AS245" s="71" t="s">
        <v>139</v>
      </c>
      <c r="AT245" s="71" t="s">
        <v>79</v>
      </c>
      <c r="AX245" s="6" t="s">
        <v>137</v>
      </c>
      <c r="BD245" s="117">
        <f>IF($M$245="základní",$J$245,0)</f>
        <v>0</v>
      </c>
      <c r="BE245" s="117">
        <f>IF($M$245="snížená",$J$245,0)</f>
        <v>0</v>
      </c>
      <c r="BF245" s="117">
        <f>IF($M$245="zákl. přenesená",$J$245,0)</f>
        <v>0</v>
      </c>
      <c r="BG245" s="117">
        <f>IF($M$245="sníž. přenesená",$J$245,0)</f>
        <v>0</v>
      </c>
      <c r="BH245" s="117">
        <f>IF($M$245="nulová",$J$245,0)</f>
        <v>0</v>
      </c>
      <c r="BI245" s="71" t="s">
        <v>21</v>
      </c>
      <c r="BJ245" s="117">
        <f>ROUND($I$245*$H$245,2)</f>
        <v>0</v>
      </c>
      <c r="BK245" s="71" t="s">
        <v>143</v>
      </c>
      <c r="BL245" s="71" t="s">
        <v>402</v>
      </c>
    </row>
    <row r="246" spans="2:46" s="6" customFormat="1" ht="27" customHeight="1">
      <c r="B246" s="22"/>
      <c r="D246" s="118" t="s">
        <v>145</v>
      </c>
      <c r="F246" s="119" t="s">
        <v>403</v>
      </c>
      <c r="K246" s="22"/>
      <c r="L246" s="48"/>
      <c r="S246" s="49"/>
      <c r="AS246" s="6" t="s">
        <v>145</v>
      </c>
      <c r="AT246" s="6" t="s">
        <v>79</v>
      </c>
    </row>
    <row r="247" spans="2:64" s="6" customFormat="1" ht="15.75" customHeight="1">
      <c r="B247" s="22"/>
      <c r="C247" s="106" t="s">
        <v>404</v>
      </c>
      <c r="D247" s="106" t="s">
        <v>139</v>
      </c>
      <c r="E247" s="107" t="s">
        <v>405</v>
      </c>
      <c r="F247" s="108" t="s">
        <v>406</v>
      </c>
      <c r="G247" s="109" t="s">
        <v>151</v>
      </c>
      <c r="H247" s="110">
        <v>120</v>
      </c>
      <c r="I247" s="111"/>
      <c r="J247" s="112">
        <f>ROUND($I$247*$H$247,2)</f>
        <v>0</v>
      </c>
      <c r="K247" s="22"/>
      <c r="L247" s="113"/>
      <c r="M247" s="114" t="s">
        <v>45</v>
      </c>
      <c r="O247" s="115">
        <f>$N$247*$H$247</f>
        <v>0</v>
      </c>
      <c r="P247" s="115">
        <v>6E-05</v>
      </c>
      <c r="Q247" s="115">
        <f>$P$247*$H$247</f>
        <v>0.0072</v>
      </c>
      <c r="R247" s="115">
        <v>0</v>
      </c>
      <c r="S247" s="116">
        <f>$R$247*$H$247</f>
        <v>0</v>
      </c>
      <c r="AQ247" s="71" t="s">
        <v>143</v>
      </c>
      <c r="AS247" s="71" t="s">
        <v>139</v>
      </c>
      <c r="AT247" s="71" t="s">
        <v>79</v>
      </c>
      <c r="AX247" s="6" t="s">
        <v>137</v>
      </c>
      <c r="BD247" s="117">
        <f>IF($M$247="základní",$J$247,0)</f>
        <v>0</v>
      </c>
      <c r="BE247" s="117">
        <f>IF($M$247="snížená",$J$247,0)</f>
        <v>0</v>
      </c>
      <c r="BF247" s="117">
        <f>IF($M$247="zákl. přenesená",$J$247,0)</f>
        <v>0</v>
      </c>
      <c r="BG247" s="117">
        <f>IF($M$247="sníž. přenesená",$J$247,0)</f>
        <v>0</v>
      </c>
      <c r="BH247" s="117">
        <f>IF($M$247="nulová",$J$247,0)</f>
        <v>0</v>
      </c>
      <c r="BI247" s="71" t="s">
        <v>21</v>
      </c>
      <c r="BJ247" s="117">
        <f>ROUND($I$247*$H$247,2)</f>
        <v>0</v>
      </c>
      <c r="BK247" s="71" t="s">
        <v>143</v>
      </c>
      <c r="BL247" s="71" t="s">
        <v>407</v>
      </c>
    </row>
    <row r="248" spans="2:46" s="6" customFormat="1" ht="16.5" customHeight="1">
      <c r="B248" s="22"/>
      <c r="D248" s="118" t="s">
        <v>145</v>
      </c>
      <c r="F248" s="119" t="s">
        <v>408</v>
      </c>
      <c r="K248" s="22"/>
      <c r="L248" s="48"/>
      <c r="S248" s="49"/>
      <c r="AS248" s="6" t="s">
        <v>145</v>
      </c>
      <c r="AT248" s="6" t="s">
        <v>79</v>
      </c>
    </row>
    <row r="249" spans="2:50" s="6" customFormat="1" ht="15.75" customHeight="1">
      <c r="B249" s="120"/>
      <c r="D249" s="121" t="s">
        <v>147</v>
      </c>
      <c r="E249" s="122"/>
      <c r="F249" s="123" t="s">
        <v>409</v>
      </c>
      <c r="H249" s="124">
        <v>120</v>
      </c>
      <c r="K249" s="120"/>
      <c r="L249" s="125"/>
      <c r="S249" s="126"/>
      <c r="AS249" s="122" t="s">
        <v>147</v>
      </c>
      <c r="AT249" s="122" t="s">
        <v>79</v>
      </c>
      <c r="AU249" s="122" t="s">
        <v>79</v>
      </c>
      <c r="AV249" s="122" t="s">
        <v>85</v>
      </c>
      <c r="AW249" s="122" t="s">
        <v>21</v>
      </c>
      <c r="AX249" s="122" t="s">
        <v>137</v>
      </c>
    </row>
    <row r="250" spans="2:64" s="6" customFormat="1" ht="15.75" customHeight="1">
      <c r="B250" s="22"/>
      <c r="C250" s="133" t="s">
        <v>410</v>
      </c>
      <c r="D250" s="133" t="s">
        <v>197</v>
      </c>
      <c r="E250" s="134" t="s">
        <v>411</v>
      </c>
      <c r="F250" s="135" t="s">
        <v>412</v>
      </c>
      <c r="G250" s="136" t="s">
        <v>151</v>
      </c>
      <c r="H250" s="137">
        <v>120</v>
      </c>
      <c r="I250" s="138"/>
      <c r="J250" s="139">
        <f>ROUND($I$250*$H$250,2)</f>
        <v>0</v>
      </c>
      <c r="K250" s="140"/>
      <c r="L250" s="141"/>
      <c r="M250" s="142" t="s">
        <v>45</v>
      </c>
      <c r="O250" s="115">
        <f>$N$250*$H$250</f>
        <v>0</v>
      </c>
      <c r="P250" s="115">
        <v>0.0005</v>
      </c>
      <c r="Q250" s="115">
        <f>$P$250*$H$250</f>
        <v>0.06</v>
      </c>
      <c r="R250" s="115">
        <v>0</v>
      </c>
      <c r="S250" s="116">
        <f>$R$250*$H$250</f>
        <v>0</v>
      </c>
      <c r="AQ250" s="71" t="s">
        <v>182</v>
      </c>
      <c r="AS250" s="71" t="s">
        <v>197</v>
      </c>
      <c r="AT250" s="71" t="s">
        <v>79</v>
      </c>
      <c r="AX250" s="6" t="s">
        <v>137</v>
      </c>
      <c r="BD250" s="117">
        <f>IF($M$250="základní",$J$250,0)</f>
        <v>0</v>
      </c>
      <c r="BE250" s="117">
        <f>IF($M$250="snížená",$J$250,0)</f>
        <v>0</v>
      </c>
      <c r="BF250" s="117">
        <f>IF($M$250="zákl. přenesená",$J$250,0)</f>
        <v>0</v>
      </c>
      <c r="BG250" s="117">
        <f>IF($M$250="sníž. přenesená",$J$250,0)</f>
        <v>0</v>
      </c>
      <c r="BH250" s="117">
        <f>IF($M$250="nulová",$J$250,0)</f>
        <v>0</v>
      </c>
      <c r="BI250" s="71" t="s">
        <v>21</v>
      </c>
      <c r="BJ250" s="117">
        <f>ROUND($I$250*$H$250,2)</f>
        <v>0</v>
      </c>
      <c r="BK250" s="71" t="s">
        <v>143</v>
      </c>
      <c r="BL250" s="71" t="s">
        <v>413</v>
      </c>
    </row>
    <row r="251" spans="2:46" s="6" customFormat="1" ht="27" customHeight="1">
      <c r="B251" s="22"/>
      <c r="D251" s="118" t="s">
        <v>145</v>
      </c>
      <c r="F251" s="119" t="s">
        <v>414</v>
      </c>
      <c r="K251" s="22"/>
      <c r="L251" s="48"/>
      <c r="S251" s="49"/>
      <c r="AS251" s="6" t="s">
        <v>145</v>
      </c>
      <c r="AT251" s="6" t="s">
        <v>79</v>
      </c>
    </row>
    <row r="252" spans="2:64" s="6" customFormat="1" ht="15.75" customHeight="1">
      <c r="B252" s="22"/>
      <c r="C252" s="106" t="s">
        <v>415</v>
      </c>
      <c r="D252" s="106" t="s">
        <v>139</v>
      </c>
      <c r="E252" s="107" t="s">
        <v>416</v>
      </c>
      <c r="F252" s="108" t="s">
        <v>417</v>
      </c>
      <c r="G252" s="109" t="s">
        <v>151</v>
      </c>
      <c r="H252" s="110">
        <v>268</v>
      </c>
      <c r="I252" s="111"/>
      <c r="J252" s="112">
        <f>ROUND($I$252*$H$252,2)</f>
        <v>0</v>
      </c>
      <c r="K252" s="22"/>
      <c r="L252" s="113"/>
      <c r="M252" s="114" t="s">
        <v>45</v>
      </c>
      <c r="O252" s="115">
        <f>$N$252*$H$252</f>
        <v>0</v>
      </c>
      <c r="P252" s="115">
        <v>0.00025</v>
      </c>
      <c r="Q252" s="115">
        <f>$P$252*$H$252</f>
        <v>0.067</v>
      </c>
      <c r="R252" s="115">
        <v>0</v>
      </c>
      <c r="S252" s="116">
        <f>$R$252*$H$252</f>
        <v>0</v>
      </c>
      <c r="AQ252" s="71" t="s">
        <v>143</v>
      </c>
      <c r="AS252" s="71" t="s">
        <v>139</v>
      </c>
      <c r="AT252" s="71" t="s">
        <v>79</v>
      </c>
      <c r="AX252" s="6" t="s">
        <v>137</v>
      </c>
      <c r="BD252" s="117">
        <f>IF($M$252="základní",$J$252,0)</f>
        <v>0</v>
      </c>
      <c r="BE252" s="117">
        <f>IF($M$252="snížená",$J$252,0)</f>
        <v>0</v>
      </c>
      <c r="BF252" s="117">
        <f>IF($M$252="zákl. přenesená",$J$252,0)</f>
        <v>0</v>
      </c>
      <c r="BG252" s="117">
        <f>IF($M$252="sníž. přenesená",$J$252,0)</f>
        <v>0</v>
      </c>
      <c r="BH252" s="117">
        <f>IF($M$252="nulová",$J$252,0)</f>
        <v>0</v>
      </c>
      <c r="BI252" s="71" t="s">
        <v>21</v>
      </c>
      <c r="BJ252" s="117">
        <f>ROUND($I$252*$H$252,2)</f>
        <v>0</v>
      </c>
      <c r="BK252" s="71" t="s">
        <v>143</v>
      </c>
      <c r="BL252" s="71" t="s">
        <v>418</v>
      </c>
    </row>
    <row r="253" spans="2:46" s="6" customFormat="1" ht="16.5" customHeight="1">
      <c r="B253" s="22"/>
      <c r="D253" s="118" t="s">
        <v>145</v>
      </c>
      <c r="F253" s="119" t="s">
        <v>419</v>
      </c>
      <c r="K253" s="22"/>
      <c r="L253" s="48"/>
      <c r="S253" s="49"/>
      <c r="AS253" s="6" t="s">
        <v>145</v>
      </c>
      <c r="AT253" s="6" t="s">
        <v>79</v>
      </c>
    </row>
    <row r="254" spans="2:64" s="6" customFormat="1" ht="15.75" customHeight="1">
      <c r="B254" s="22"/>
      <c r="C254" s="133" t="s">
        <v>420</v>
      </c>
      <c r="D254" s="133" t="s">
        <v>197</v>
      </c>
      <c r="E254" s="134" t="s">
        <v>421</v>
      </c>
      <c r="F254" s="135" t="s">
        <v>422</v>
      </c>
      <c r="G254" s="136" t="s">
        <v>151</v>
      </c>
      <c r="H254" s="137">
        <v>60</v>
      </c>
      <c r="I254" s="138"/>
      <c r="J254" s="139">
        <f>ROUND($I$254*$H$254,2)</f>
        <v>0</v>
      </c>
      <c r="K254" s="140"/>
      <c r="L254" s="141"/>
      <c r="M254" s="142" t="s">
        <v>45</v>
      </c>
      <c r="O254" s="115">
        <f>$N$254*$H$254</f>
        <v>0</v>
      </c>
      <c r="P254" s="115">
        <v>3E-05</v>
      </c>
      <c r="Q254" s="115">
        <f>$P$254*$H$254</f>
        <v>0.0018</v>
      </c>
      <c r="R254" s="115">
        <v>0</v>
      </c>
      <c r="S254" s="116">
        <f>$R$254*$H$254</f>
        <v>0</v>
      </c>
      <c r="AQ254" s="71" t="s">
        <v>182</v>
      </c>
      <c r="AS254" s="71" t="s">
        <v>197</v>
      </c>
      <c r="AT254" s="71" t="s">
        <v>79</v>
      </c>
      <c r="AX254" s="6" t="s">
        <v>137</v>
      </c>
      <c r="BD254" s="117">
        <f>IF($M$254="základní",$J$254,0)</f>
        <v>0</v>
      </c>
      <c r="BE254" s="117">
        <f>IF($M$254="snížená",$J$254,0)</f>
        <v>0</v>
      </c>
      <c r="BF254" s="117">
        <f>IF($M$254="zákl. přenesená",$J$254,0)</f>
        <v>0</v>
      </c>
      <c r="BG254" s="117">
        <f>IF($M$254="sníž. přenesená",$J$254,0)</f>
        <v>0</v>
      </c>
      <c r="BH254" s="117">
        <f>IF($M$254="nulová",$J$254,0)</f>
        <v>0</v>
      </c>
      <c r="BI254" s="71" t="s">
        <v>21</v>
      </c>
      <c r="BJ254" s="117">
        <f>ROUND($I$254*$H$254,2)</f>
        <v>0</v>
      </c>
      <c r="BK254" s="71" t="s">
        <v>143</v>
      </c>
      <c r="BL254" s="71" t="s">
        <v>423</v>
      </c>
    </row>
    <row r="255" spans="2:46" s="6" customFormat="1" ht="27" customHeight="1">
      <c r="B255" s="22"/>
      <c r="D255" s="118" t="s">
        <v>145</v>
      </c>
      <c r="F255" s="119" t="s">
        <v>424</v>
      </c>
      <c r="K255" s="22"/>
      <c r="L255" s="48"/>
      <c r="S255" s="49"/>
      <c r="AS255" s="6" t="s">
        <v>145</v>
      </c>
      <c r="AT255" s="6" t="s">
        <v>79</v>
      </c>
    </row>
    <row r="256" spans="2:64" s="6" customFormat="1" ht="15.75" customHeight="1">
      <c r="B256" s="22"/>
      <c r="C256" s="133" t="s">
        <v>425</v>
      </c>
      <c r="D256" s="133" t="s">
        <v>197</v>
      </c>
      <c r="E256" s="134" t="s">
        <v>426</v>
      </c>
      <c r="F256" s="135" t="s">
        <v>427</v>
      </c>
      <c r="G256" s="136" t="s">
        <v>151</v>
      </c>
      <c r="H256" s="137">
        <v>138</v>
      </c>
      <c r="I256" s="138"/>
      <c r="J256" s="139">
        <f>ROUND($I$256*$H$256,2)</f>
        <v>0</v>
      </c>
      <c r="K256" s="140"/>
      <c r="L256" s="141"/>
      <c r="M256" s="142" t="s">
        <v>45</v>
      </c>
      <c r="O256" s="115">
        <f>$N$256*$H$256</f>
        <v>0</v>
      </c>
      <c r="P256" s="115">
        <v>3E-05</v>
      </c>
      <c r="Q256" s="115">
        <f>$P$256*$H$256</f>
        <v>0.0041400000000000005</v>
      </c>
      <c r="R256" s="115">
        <v>0</v>
      </c>
      <c r="S256" s="116">
        <f>$R$256*$H$256</f>
        <v>0</v>
      </c>
      <c r="AQ256" s="71" t="s">
        <v>182</v>
      </c>
      <c r="AS256" s="71" t="s">
        <v>197</v>
      </c>
      <c r="AT256" s="71" t="s">
        <v>79</v>
      </c>
      <c r="AX256" s="6" t="s">
        <v>137</v>
      </c>
      <c r="BD256" s="117">
        <f>IF($M$256="základní",$J$256,0)</f>
        <v>0</v>
      </c>
      <c r="BE256" s="117">
        <f>IF($M$256="snížená",$J$256,0)</f>
        <v>0</v>
      </c>
      <c r="BF256" s="117">
        <f>IF($M$256="zákl. přenesená",$J$256,0)</f>
        <v>0</v>
      </c>
      <c r="BG256" s="117">
        <f>IF($M$256="sníž. přenesená",$J$256,0)</f>
        <v>0</v>
      </c>
      <c r="BH256" s="117">
        <f>IF($M$256="nulová",$J$256,0)</f>
        <v>0</v>
      </c>
      <c r="BI256" s="71" t="s">
        <v>21</v>
      </c>
      <c r="BJ256" s="117">
        <f>ROUND($I$256*$H$256,2)</f>
        <v>0</v>
      </c>
      <c r="BK256" s="71" t="s">
        <v>143</v>
      </c>
      <c r="BL256" s="71" t="s">
        <v>428</v>
      </c>
    </row>
    <row r="257" spans="2:46" s="6" customFormat="1" ht="27" customHeight="1">
      <c r="B257" s="22"/>
      <c r="D257" s="118" t="s">
        <v>145</v>
      </c>
      <c r="F257" s="119" t="s">
        <v>424</v>
      </c>
      <c r="K257" s="22"/>
      <c r="L257" s="48"/>
      <c r="S257" s="49"/>
      <c r="AS257" s="6" t="s">
        <v>145</v>
      </c>
      <c r="AT257" s="6" t="s">
        <v>79</v>
      </c>
    </row>
    <row r="258" spans="2:64" s="6" customFormat="1" ht="15.75" customHeight="1">
      <c r="B258" s="22"/>
      <c r="C258" s="133" t="s">
        <v>429</v>
      </c>
      <c r="D258" s="133" t="s">
        <v>197</v>
      </c>
      <c r="E258" s="134" t="s">
        <v>430</v>
      </c>
      <c r="F258" s="135" t="s">
        <v>431</v>
      </c>
      <c r="G258" s="136" t="s">
        <v>151</v>
      </c>
      <c r="H258" s="137">
        <v>55</v>
      </c>
      <c r="I258" s="138"/>
      <c r="J258" s="139">
        <f>ROUND($I$258*$H$258,2)</f>
        <v>0</v>
      </c>
      <c r="K258" s="140"/>
      <c r="L258" s="141"/>
      <c r="M258" s="142" t="s">
        <v>45</v>
      </c>
      <c r="O258" s="115">
        <f>$N$258*$H$258</f>
        <v>0</v>
      </c>
      <c r="P258" s="115">
        <v>3E-05</v>
      </c>
      <c r="Q258" s="115">
        <f>$P$258*$H$258</f>
        <v>0.00165</v>
      </c>
      <c r="R258" s="115">
        <v>0</v>
      </c>
      <c r="S258" s="116">
        <f>$R$258*$H$258</f>
        <v>0</v>
      </c>
      <c r="AQ258" s="71" t="s">
        <v>182</v>
      </c>
      <c r="AS258" s="71" t="s">
        <v>197</v>
      </c>
      <c r="AT258" s="71" t="s">
        <v>79</v>
      </c>
      <c r="AX258" s="6" t="s">
        <v>137</v>
      </c>
      <c r="BD258" s="117">
        <f>IF($M$258="základní",$J$258,0)</f>
        <v>0</v>
      </c>
      <c r="BE258" s="117">
        <f>IF($M$258="snížená",$J$258,0)</f>
        <v>0</v>
      </c>
      <c r="BF258" s="117">
        <f>IF($M$258="zákl. přenesená",$J$258,0)</f>
        <v>0</v>
      </c>
      <c r="BG258" s="117">
        <f>IF($M$258="sníž. přenesená",$J$258,0)</f>
        <v>0</v>
      </c>
      <c r="BH258" s="117">
        <f>IF($M$258="nulová",$J$258,0)</f>
        <v>0</v>
      </c>
      <c r="BI258" s="71" t="s">
        <v>21</v>
      </c>
      <c r="BJ258" s="117">
        <f>ROUND($I$258*$H$258,2)</f>
        <v>0</v>
      </c>
      <c r="BK258" s="71" t="s">
        <v>143</v>
      </c>
      <c r="BL258" s="71" t="s">
        <v>432</v>
      </c>
    </row>
    <row r="259" spans="2:46" s="6" customFormat="1" ht="16.5" customHeight="1">
      <c r="B259" s="22"/>
      <c r="D259" s="118" t="s">
        <v>145</v>
      </c>
      <c r="F259" s="119" t="s">
        <v>433</v>
      </c>
      <c r="K259" s="22"/>
      <c r="L259" s="48"/>
      <c r="S259" s="49"/>
      <c r="AS259" s="6" t="s">
        <v>145</v>
      </c>
      <c r="AT259" s="6" t="s">
        <v>79</v>
      </c>
    </row>
    <row r="260" spans="2:64" s="6" customFormat="1" ht="15.75" customHeight="1">
      <c r="B260" s="22"/>
      <c r="C260" s="133" t="s">
        <v>434</v>
      </c>
      <c r="D260" s="133" t="s">
        <v>197</v>
      </c>
      <c r="E260" s="134" t="s">
        <v>435</v>
      </c>
      <c r="F260" s="135" t="s">
        <v>436</v>
      </c>
      <c r="G260" s="136" t="s">
        <v>151</v>
      </c>
      <c r="H260" s="137">
        <v>15</v>
      </c>
      <c r="I260" s="138"/>
      <c r="J260" s="139">
        <f>ROUND($I$260*$H$260,2)</f>
        <v>0</v>
      </c>
      <c r="K260" s="140"/>
      <c r="L260" s="141"/>
      <c r="M260" s="142" t="s">
        <v>45</v>
      </c>
      <c r="O260" s="115">
        <f>$N$260*$H$260</f>
        <v>0</v>
      </c>
      <c r="P260" s="115">
        <v>0.0002</v>
      </c>
      <c r="Q260" s="115">
        <f>$P$260*$H$260</f>
        <v>0.003</v>
      </c>
      <c r="R260" s="115">
        <v>0</v>
      </c>
      <c r="S260" s="116">
        <f>$R$260*$H$260</f>
        <v>0</v>
      </c>
      <c r="AQ260" s="71" t="s">
        <v>182</v>
      </c>
      <c r="AS260" s="71" t="s">
        <v>197</v>
      </c>
      <c r="AT260" s="71" t="s">
        <v>79</v>
      </c>
      <c r="AX260" s="6" t="s">
        <v>137</v>
      </c>
      <c r="BD260" s="117">
        <f>IF($M$260="základní",$J$260,0)</f>
        <v>0</v>
      </c>
      <c r="BE260" s="117">
        <f>IF($M$260="snížená",$J$260,0)</f>
        <v>0</v>
      </c>
      <c r="BF260" s="117">
        <f>IF($M$260="zákl. přenesená",$J$260,0)</f>
        <v>0</v>
      </c>
      <c r="BG260" s="117">
        <f>IF($M$260="sníž. přenesená",$J$260,0)</f>
        <v>0</v>
      </c>
      <c r="BH260" s="117">
        <f>IF($M$260="nulová",$J$260,0)</f>
        <v>0</v>
      </c>
      <c r="BI260" s="71" t="s">
        <v>21</v>
      </c>
      <c r="BJ260" s="117">
        <f>ROUND($I$260*$H$260,2)</f>
        <v>0</v>
      </c>
      <c r="BK260" s="71" t="s">
        <v>143</v>
      </c>
      <c r="BL260" s="71" t="s">
        <v>437</v>
      </c>
    </row>
    <row r="261" spans="2:46" s="6" customFormat="1" ht="27" customHeight="1">
      <c r="B261" s="22"/>
      <c r="D261" s="118" t="s">
        <v>145</v>
      </c>
      <c r="F261" s="119" t="s">
        <v>438</v>
      </c>
      <c r="K261" s="22"/>
      <c r="L261" s="48"/>
      <c r="S261" s="49"/>
      <c r="AS261" s="6" t="s">
        <v>145</v>
      </c>
      <c r="AT261" s="6" t="s">
        <v>79</v>
      </c>
    </row>
    <row r="262" spans="2:64" s="6" customFormat="1" ht="15.75" customHeight="1">
      <c r="B262" s="22"/>
      <c r="C262" s="106" t="s">
        <v>439</v>
      </c>
      <c r="D262" s="106" t="s">
        <v>139</v>
      </c>
      <c r="E262" s="107" t="s">
        <v>440</v>
      </c>
      <c r="F262" s="108" t="s">
        <v>441</v>
      </c>
      <c r="G262" s="109" t="s">
        <v>142</v>
      </c>
      <c r="H262" s="110">
        <v>561.024</v>
      </c>
      <c r="I262" s="111"/>
      <c r="J262" s="112">
        <f>ROUND($I$262*$H$262,2)</f>
        <v>0</v>
      </c>
      <c r="K262" s="22"/>
      <c r="L262" s="113"/>
      <c r="M262" s="114" t="s">
        <v>45</v>
      </c>
      <c r="O262" s="115">
        <f>$N$262*$H$262</f>
        <v>0</v>
      </c>
      <c r="P262" s="115">
        <v>0.01469</v>
      </c>
      <c r="Q262" s="115">
        <f>$P$262*$H$262</f>
        <v>8.24144256</v>
      </c>
      <c r="R262" s="115">
        <v>0</v>
      </c>
      <c r="S262" s="116">
        <f>$R$262*$H$262</f>
        <v>0</v>
      </c>
      <c r="AQ262" s="71" t="s">
        <v>143</v>
      </c>
      <c r="AS262" s="71" t="s">
        <v>139</v>
      </c>
      <c r="AT262" s="71" t="s">
        <v>79</v>
      </c>
      <c r="AX262" s="6" t="s">
        <v>137</v>
      </c>
      <c r="BD262" s="117">
        <f>IF($M$262="základní",$J$262,0)</f>
        <v>0</v>
      </c>
      <c r="BE262" s="117">
        <f>IF($M$262="snížená",$J$262,0)</f>
        <v>0</v>
      </c>
      <c r="BF262" s="117">
        <f>IF($M$262="zákl. přenesená",$J$262,0)</f>
        <v>0</v>
      </c>
      <c r="BG262" s="117">
        <f>IF($M$262="sníž. přenesená",$J$262,0)</f>
        <v>0</v>
      </c>
      <c r="BH262" s="117">
        <f>IF($M$262="nulová",$J$262,0)</f>
        <v>0</v>
      </c>
      <c r="BI262" s="71" t="s">
        <v>21</v>
      </c>
      <c r="BJ262" s="117">
        <f>ROUND($I$262*$H$262,2)</f>
        <v>0</v>
      </c>
      <c r="BK262" s="71" t="s">
        <v>143</v>
      </c>
      <c r="BL262" s="71" t="s">
        <v>442</v>
      </c>
    </row>
    <row r="263" spans="2:46" s="6" customFormat="1" ht="16.5" customHeight="1">
      <c r="B263" s="22"/>
      <c r="D263" s="118" t="s">
        <v>145</v>
      </c>
      <c r="F263" s="119" t="s">
        <v>443</v>
      </c>
      <c r="K263" s="22"/>
      <c r="L263" s="48"/>
      <c r="S263" s="49"/>
      <c r="AS263" s="6" t="s">
        <v>145</v>
      </c>
      <c r="AT263" s="6" t="s">
        <v>79</v>
      </c>
    </row>
    <row r="264" spans="2:64" s="6" customFormat="1" ht="15.75" customHeight="1">
      <c r="B264" s="22"/>
      <c r="C264" s="106" t="s">
        <v>444</v>
      </c>
      <c r="D264" s="106" t="s">
        <v>139</v>
      </c>
      <c r="E264" s="107" t="s">
        <v>445</v>
      </c>
      <c r="F264" s="108" t="s">
        <v>446</v>
      </c>
      <c r="G264" s="109" t="s">
        <v>142</v>
      </c>
      <c r="H264" s="110">
        <v>144.993</v>
      </c>
      <c r="I264" s="111"/>
      <c r="J264" s="112">
        <f>ROUND($I$264*$H$264,2)</f>
        <v>0</v>
      </c>
      <c r="K264" s="22"/>
      <c r="L264" s="113"/>
      <c r="M264" s="114" t="s">
        <v>45</v>
      </c>
      <c r="O264" s="115">
        <f>$N$264*$H$264</f>
        <v>0</v>
      </c>
      <c r="P264" s="115">
        <v>0.00628</v>
      </c>
      <c r="Q264" s="115">
        <f>$P$264*$H$264</f>
        <v>0.91055604</v>
      </c>
      <c r="R264" s="115">
        <v>0</v>
      </c>
      <c r="S264" s="116">
        <f>$R$264*$H$264</f>
        <v>0</v>
      </c>
      <c r="AQ264" s="71" t="s">
        <v>143</v>
      </c>
      <c r="AS264" s="71" t="s">
        <v>139</v>
      </c>
      <c r="AT264" s="71" t="s">
        <v>79</v>
      </c>
      <c r="AX264" s="6" t="s">
        <v>137</v>
      </c>
      <c r="BD264" s="117">
        <f>IF($M$264="základní",$J$264,0)</f>
        <v>0</v>
      </c>
      <c r="BE264" s="117">
        <f>IF($M$264="snížená",$J$264,0)</f>
        <v>0</v>
      </c>
      <c r="BF264" s="117">
        <f>IF($M$264="zákl. přenesená",$J$264,0)</f>
        <v>0</v>
      </c>
      <c r="BG264" s="117">
        <f>IF($M$264="sníž. přenesená",$J$264,0)</f>
        <v>0</v>
      </c>
      <c r="BH264" s="117">
        <f>IF($M$264="nulová",$J$264,0)</f>
        <v>0</v>
      </c>
      <c r="BI264" s="71" t="s">
        <v>21</v>
      </c>
      <c r="BJ264" s="117">
        <f>ROUND($I$264*$H$264,2)</f>
        <v>0</v>
      </c>
      <c r="BK264" s="71" t="s">
        <v>143</v>
      </c>
      <c r="BL264" s="71" t="s">
        <v>447</v>
      </c>
    </row>
    <row r="265" spans="2:46" s="6" customFormat="1" ht="16.5" customHeight="1">
      <c r="B265" s="22"/>
      <c r="D265" s="118" t="s">
        <v>145</v>
      </c>
      <c r="F265" s="119" t="s">
        <v>446</v>
      </c>
      <c r="K265" s="22"/>
      <c r="L265" s="48"/>
      <c r="S265" s="49"/>
      <c r="AS265" s="6" t="s">
        <v>145</v>
      </c>
      <c r="AT265" s="6" t="s">
        <v>79</v>
      </c>
    </row>
    <row r="266" spans="2:64" s="6" customFormat="1" ht="27" customHeight="1">
      <c r="B266" s="22"/>
      <c r="C266" s="106" t="s">
        <v>448</v>
      </c>
      <c r="D266" s="106" t="s">
        <v>139</v>
      </c>
      <c r="E266" s="107" t="s">
        <v>449</v>
      </c>
      <c r="F266" s="108" t="s">
        <v>450</v>
      </c>
      <c r="G266" s="109" t="s">
        <v>142</v>
      </c>
      <c r="H266" s="110">
        <v>144.993</v>
      </c>
      <c r="I266" s="111"/>
      <c r="J266" s="112">
        <f>ROUND($I$266*$H$266,2)</f>
        <v>0</v>
      </c>
      <c r="K266" s="22"/>
      <c r="L266" s="113"/>
      <c r="M266" s="114" t="s">
        <v>45</v>
      </c>
      <c r="O266" s="115">
        <f>$N$266*$H$266</f>
        <v>0</v>
      </c>
      <c r="P266" s="115">
        <v>0.00628</v>
      </c>
      <c r="Q266" s="115">
        <f>$P$266*$H$266</f>
        <v>0.91055604</v>
      </c>
      <c r="R266" s="115">
        <v>0</v>
      </c>
      <c r="S266" s="116">
        <f>$R$266*$H$266</f>
        <v>0</v>
      </c>
      <c r="AQ266" s="71" t="s">
        <v>143</v>
      </c>
      <c r="AS266" s="71" t="s">
        <v>139</v>
      </c>
      <c r="AT266" s="71" t="s">
        <v>79</v>
      </c>
      <c r="AX266" s="6" t="s">
        <v>137</v>
      </c>
      <c r="BD266" s="117">
        <f>IF($M$266="základní",$J$266,0)</f>
        <v>0</v>
      </c>
      <c r="BE266" s="117">
        <f>IF($M$266="snížená",$J$266,0)</f>
        <v>0</v>
      </c>
      <c r="BF266" s="117">
        <f>IF($M$266="zákl. přenesená",$J$266,0)</f>
        <v>0</v>
      </c>
      <c r="BG266" s="117">
        <f>IF($M$266="sníž. přenesená",$J$266,0)</f>
        <v>0</v>
      </c>
      <c r="BH266" s="117">
        <f>IF($M$266="nulová",$J$266,0)</f>
        <v>0</v>
      </c>
      <c r="BI266" s="71" t="s">
        <v>21</v>
      </c>
      <c r="BJ266" s="117">
        <f>ROUND($I$266*$H$266,2)</f>
        <v>0</v>
      </c>
      <c r="BK266" s="71" t="s">
        <v>143</v>
      </c>
      <c r="BL266" s="71" t="s">
        <v>451</v>
      </c>
    </row>
    <row r="267" spans="2:46" s="6" customFormat="1" ht="16.5" customHeight="1">
      <c r="B267" s="22"/>
      <c r="D267" s="118" t="s">
        <v>145</v>
      </c>
      <c r="F267" s="119" t="s">
        <v>452</v>
      </c>
      <c r="K267" s="22"/>
      <c r="L267" s="48"/>
      <c r="S267" s="49"/>
      <c r="AS267" s="6" t="s">
        <v>145</v>
      </c>
      <c r="AT267" s="6" t="s">
        <v>79</v>
      </c>
    </row>
    <row r="268" spans="2:50" s="6" customFormat="1" ht="15.75" customHeight="1">
      <c r="B268" s="120"/>
      <c r="D268" s="121" t="s">
        <v>147</v>
      </c>
      <c r="E268" s="122"/>
      <c r="F268" s="123" t="s">
        <v>332</v>
      </c>
      <c r="H268" s="124">
        <v>144.993</v>
      </c>
      <c r="K268" s="120"/>
      <c r="L268" s="125"/>
      <c r="S268" s="126"/>
      <c r="AS268" s="122" t="s">
        <v>147</v>
      </c>
      <c r="AT268" s="122" t="s">
        <v>79</v>
      </c>
      <c r="AU268" s="122" t="s">
        <v>79</v>
      </c>
      <c r="AV268" s="122" t="s">
        <v>85</v>
      </c>
      <c r="AW268" s="122" t="s">
        <v>74</v>
      </c>
      <c r="AX268" s="122" t="s">
        <v>137</v>
      </c>
    </row>
    <row r="269" spans="2:50" s="6" customFormat="1" ht="15.75" customHeight="1">
      <c r="B269" s="127"/>
      <c r="D269" s="121" t="s">
        <v>147</v>
      </c>
      <c r="E269" s="128"/>
      <c r="F269" s="129" t="s">
        <v>162</v>
      </c>
      <c r="H269" s="130">
        <v>144.993</v>
      </c>
      <c r="K269" s="127"/>
      <c r="L269" s="131"/>
      <c r="S269" s="132"/>
      <c r="AS269" s="128" t="s">
        <v>147</v>
      </c>
      <c r="AT269" s="128" t="s">
        <v>79</v>
      </c>
      <c r="AU269" s="128" t="s">
        <v>143</v>
      </c>
      <c r="AV269" s="128" t="s">
        <v>85</v>
      </c>
      <c r="AW269" s="128" t="s">
        <v>21</v>
      </c>
      <c r="AX269" s="128" t="s">
        <v>137</v>
      </c>
    </row>
    <row r="270" spans="2:64" s="6" customFormat="1" ht="15.75" customHeight="1">
      <c r="B270" s="22"/>
      <c r="C270" s="106" t="s">
        <v>453</v>
      </c>
      <c r="D270" s="106" t="s">
        <v>139</v>
      </c>
      <c r="E270" s="107" t="s">
        <v>454</v>
      </c>
      <c r="F270" s="108" t="s">
        <v>455</v>
      </c>
      <c r="G270" s="109" t="s">
        <v>142</v>
      </c>
      <c r="H270" s="110">
        <v>561.024</v>
      </c>
      <c r="I270" s="111"/>
      <c r="J270" s="112">
        <f>ROUND($I$270*$H$270,2)</f>
        <v>0</v>
      </c>
      <c r="K270" s="22"/>
      <c r="L270" s="113"/>
      <c r="M270" s="114" t="s">
        <v>45</v>
      </c>
      <c r="O270" s="115">
        <f>$N$270*$H$270</f>
        <v>0</v>
      </c>
      <c r="P270" s="115">
        <v>0.00268</v>
      </c>
      <c r="Q270" s="115">
        <f>$P$270*$H$270</f>
        <v>1.50354432</v>
      </c>
      <c r="R270" s="115">
        <v>0</v>
      </c>
      <c r="S270" s="116">
        <f>$R$270*$H$270</f>
        <v>0</v>
      </c>
      <c r="AQ270" s="71" t="s">
        <v>143</v>
      </c>
      <c r="AS270" s="71" t="s">
        <v>139</v>
      </c>
      <c r="AT270" s="71" t="s">
        <v>79</v>
      </c>
      <c r="AX270" s="6" t="s">
        <v>137</v>
      </c>
      <c r="BD270" s="117">
        <f>IF($M$270="základní",$J$270,0)</f>
        <v>0</v>
      </c>
      <c r="BE270" s="117">
        <f>IF($M$270="snížená",$J$270,0)</f>
        <v>0</v>
      </c>
      <c r="BF270" s="117">
        <f>IF($M$270="zákl. přenesená",$J$270,0)</f>
        <v>0</v>
      </c>
      <c r="BG270" s="117">
        <f>IF($M$270="sníž. přenesená",$J$270,0)</f>
        <v>0</v>
      </c>
      <c r="BH270" s="117">
        <f>IF($M$270="nulová",$J$270,0)</f>
        <v>0</v>
      </c>
      <c r="BI270" s="71" t="s">
        <v>21</v>
      </c>
      <c r="BJ270" s="117">
        <f>ROUND($I$270*$H$270,2)</f>
        <v>0</v>
      </c>
      <c r="BK270" s="71" t="s">
        <v>143</v>
      </c>
      <c r="BL270" s="71" t="s">
        <v>456</v>
      </c>
    </row>
    <row r="271" spans="2:46" s="6" customFormat="1" ht="16.5" customHeight="1">
      <c r="B271" s="22"/>
      <c r="D271" s="118" t="s">
        <v>145</v>
      </c>
      <c r="F271" s="119" t="s">
        <v>457</v>
      </c>
      <c r="K271" s="22"/>
      <c r="L271" s="48"/>
      <c r="S271" s="49"/>
      <c r="AS271" s="6" t="s">
        <v>145</v>
      </c>
      <c r="AT271" s="6" t="s">
        <v>79</v>
      </c>
    </row>
    <row r="272" spans="2:50" s="6" customFormat="1" ht="15.75" customHeight="1">
      <c r="B272" s="120"/>
      <c r="D272" s="121" t="s">
        <v>147</v>
      </c>
      <c r="E272" s="122"/>
      <c r="F272" s="123" t="s">
        <v>458</v>
      </c>
      <c r="H272" s="124">
        <v>561.024</v>
      </c>
      <c r="K272" s="120"/>
      <c r="L272" s="125"/>
      <c r="S272" s="126"/>
      <c r="AS272" s="122" t="s">
        <v>147</v>
      </c>
      <c r="AT272" s="122" t="s">
        <v>79</v>
      </c>
      <c r="AU272" s="122" t="s">
        <v>79</v>
      </c>
      <c r="AV272" s="122" t="s">
        <v>85</v>
      </c>
      <c r="AW272" s="122" t="s">
        <v>74</v>
      </c>
      <c r="AX272" s="122" t="s">
        <v>137</v>
      </c>
    </row>
    <row r="273" spans="2:50" s="6" customFormat="1" ht="15.75" customHeight="1">
      <c r="B273" s="120"/>
      <c r="D273" s="121" t="s">
        <v>147</v>
      </c>
      <c r="E273" s="122"/>
      <c r="F273" s="123"/>
      <c r="H273" s="124">
        <v>0</v>
      </c>
      <c r="K273" s="120"/>
      <c r="L273" s="125"/>
      <c r="S273" s="126"/>
      <c r="AS273" s="122" t="s">
        <v>147</v>
      </c>
      <c r="AT273" s="122" t="s">
        <v>79</v>
      </c>
      <c r="AU273" s="122" t="s">
        <v>79</v>
      </c>
      <c r="AV273" s="122" t="s">
        <v>85</v>
      </c>
      <c r="AW273" s="122" t="s">
        <v>74</v>
      </c>
      <c r="AX273" s="122" t="s">
        <v>137</v>
      </c>
    </row>
    <row r="274" spans="2:50" s="6" customFormat="1" ht="15.75" customHeight="1">
      <c r="B274" s="127"/>
      <c r="D274" s="121" t="s">
        <v>147</v>
      </c>
      <c r="E274" s="128"/>
      <c r="F274" s="129" t="s">
        <v>162</v>
      </c>
      <c r="H274" s="130">
        <v>561.024</v>
      </c>
      <c r="K274" s="127"/>
      <c r="L274" s="131"/>
      <c r="S274" s="132"/>
      <c r="AS274" s="128" t="s">
        <v>147</v>
      </c>
      <c r="AT274" s="128" t="s">
        <v>79</v>
      </c>
      <c r="AU274" s="128" t="s">
        <v>143</v>
      </c>
      <c r="AV274" s="128" t="s">
        <v>85</v>
      </c>
      <c r="AW274" s="128" t="s">
        <v>21</v>
      </c>
      <c r="AX274" s="128" t="s">
        <v>137</v>
      </c>
    </row>
    <row r="275" spans="2:64" s="6" customFormat="1" ht="15.75" customHeight="1">
      <c r="B275" s="22"/>
      <c r="C275" s="106" t="s">
        <v>459</v>
      </c>
      <c r="D275" s="106" t="s">
        <v>139</v>
      </c>
      <c r="E275" s="107" t="s">
        <v>460</v>
      </c>
      <c r="F275" s="108" t="s">
        <v>461</v>
      </c>
      <c r="G275" s="109" t="s">
        <v>151</v>
      </c>
      <c r="H275" s="110">
        <v>200</v>
      </c>
      <c r="I275" s="111"/>
      <c r="J275" s="112">
        <f>ROUND($I$275*$H$275,2)</f>
        <v>0</v>
      </c>
      <c r="K275" s="22"/>
      <c r="L275" s="113"/>
      <c r="M275" s="114" t="s">
        <v>45</v>
      </c>
      <c r="O275" s="115">
        <f>$N$275*$H$275</f>
        <v>0</v>
      </c>
      <c r="P275" s="115">
        <v>0.00044</v>
      </c>
      <c r="Q275" s="115">
        <f>$P$275*$H$275</f>
        <v>0.08800000000000001</v>
      </c>
      <c r="R275" s="115">
        <v>0</v>
      </c>
      <c r="S275" s="116">
        <f>$R$275*$H$275</f>
        <v>0</v>
      </c>
      <c r="AQ275" s="71" t="s">
        <v>143</v>
      </c>
      <c r="AS275" s="71" t="s">
        <v>139</v>
      </c>
      <c r="AT275" s="71" t="s">
        <v>79</v>
      </c>
      <c r="AX275" s="6" t="s">
        <v>137</v>
      </c>
      <c r="BD275" s="117">
        <f>IF($M$275="základní",$J$275,0)</f>
        <v>0</v>
      </c>
      <c r="BE275" s="117">
        <f>IF($M$275="snížená",$J$275,0)</f>
        <v>0</v>
      </c>
      <c r="BF275" s="117">
        <f>IF($M$275="zákl. přenesená",$J$275,0)</f>
        <v>0</v>
      </c>
      <c r="BG275" s="117">
        <f>IF($M$275="sníž. přenesená",$J$275,0)</f>
        <v>0</v>
      </c>
      <c r="BH275" s="117">
        <f>IF($M$275="nulová",$J$275,0)</f>
        <v>0</v>
      </c>
      <c r="BI275" s="71" t="s">
        <v>21</v>
      </c>
      <c r="BJ275" s="117">
        <f>ROUND($I$275*$H$275,2)</f>
        <v>0</v>
      </c>
      <c r="BK275" s="71" t="s">
        <v>143</v>
      </c>
      <c r="BL275" s="71" t="s">
        <v>462</v>
      </c>
    </row>
    <row r="276" spans="2:46" s="6" customFormat="1" ht="27" customHeight="1">
      <c r="B276" s="22"/>
      <c r="D276" s="118" t="s">
        <v>145</v>
      </c>
      <c r="F276" s="119" t="s">
        <v>463</v>
      </c>
      <c r="K276" s="22"/>
      <c r="L276" s="48"/>
      <c r="S276" s="49"/>
      <c r="AS276" s="6" t="s">
        <v>145</v>
      </c>
      <c r="AT276" s="6" t="s">
        <v>79</v>
      </c>
    </row>
    <row r="277" spans="2:64" s="6" customFormat="1" ht="15.75" customHeight="1">
      <c r="B277" s="22"/>
      <c r="C277" s="106" t="s">
        <v>464</v>
      </c>
      <c r="D277" s="106" t="s">
        <v>139</v>
      </c>
      <c r="E277" s="107" t="s">
        <v>465</v>
      </c>
      <c r="F277" s="108" t="s">
        <v>466</v>
      </c>
      <c r="G277" s="109" t="s">
        <v>142</v>
      </c>
      <c r="H277" s="110">
        <v>50</v>
      </c>
      <c r="I277" s="111"/>
      <c r="J277" s="112">
        <f>ROUND($I$277*$H$277,2)</f>
        <v>0</v>
      </c>
      <c r="K277" s="22"/>
      <c r="L277" s="113"/>
      <c r="M277" s="114" t="s">
        <v>45</v>
      </c>
      <c r="O277" s="115">
        <f>$N$277*$H$277</f>
        <v>0</v>
      </c>
      <c r="P277" s="115">
        <v>0.00012</v>
      </c>
      <c r="Q277" s="115">
        <f>$P$277*$H$277</f>
        <v>0.006</v>
      </c>
      <c r="R277" s="115">
        <v>0</v>
      </c>
      <c r="S277" s="116">
        <f>$R$277*$H$277</f>
        <v>0</v>
      </c>
      <c r="AQ277" s="71" t="s">
        <v>143</v>
      </c>
      <c r="AS277" s="71" t="s">
        <v>139</v>
      </c>
      <c r="AT277" s="71" t="s">
        <v>79</v>
      </c>
      <c r="AX277" s="6" t="s">
        <v>137</v>
      </c>
      <c r="BD277" s="117">
        <f>IF($M$277="základní",$J$277,0)</f>
        <v>0</v>
      </c>
      <c r="BE277" s="117">
        <f>IF($M$277="snížená",$J$277,0)</f>
        <v>0</v>
      </c>
      <c r="BF277" s="117">
        <f>IF($M$277="zákl. přenesená",$J$277,0)</f>
        <v>0</v>
      </c>
      <c r="BG277" s="117">
        <f>IF($M$277="sníž. přenesená",$J$277,0)</f>
        <v>0</v>
      </c>
      <c r="BH277" s="117">
        <f>IF($M$277="nulová",$J$277,0)</f>
        <v>0</v>
      </c>
      <c r="BI277" s="71" t="s">
        <v>21</v>
      </c>
      <c r="BJ277" s="117">
        <f>ROUND($I$277*$H$277,2)</f>
        <v>0</v>
      </c>
      <c r="BK277" s="71" t="s">
        <v>143</v>
      </c>
      <c r="BL277" s="71" t="s">
        <v>467</v>
      </c>
    </row>
    <row r="278" spans="2:46" s="6" customFormat="1" ht="27" customHeight="1">
      <c r="B278" s="22"/>
      <c r="D278" s="118" t="s">
        <v>145</v>
      </c>
      <c r="F278" s="119" t="s">
        <v>468</v>
      </c>
      <c r="K278" s="22"/>
      <c r="L278" s="48"/>
      <c r="S278" s="49"/>
      <c r="AS278" s="6" t="s">
        <v>145</v>
      </c>
      <c r="AT278" s="6" t="s">
        <v>79</v>
      </c>
    </row>
    <row r="279" spans="2:64" s="6" customFormat="1" ht="15.75" customHeight="1">
      <c r="B279" s="22"/>
      <c r="C279" s="106" t="s">
        <v>469</v>
      </c>
      <c r="D279" s="106" t="s">
        <v>139</v>
      </c>
      <c r="E279" s="107" t="s">
        <v>470</v>
      </c>
      <c r="F279" s="108" t="s">
        <v>471</v>
      </c>
      <c r="G279" s="109" t="s">
        <v>142</v>
      </c>
      <c r="H279" s="110">
        <v>561.024</v>
      </c>
      <c r="I279" s="111"/>
      <c r="J279" s="112">
        <f>ROUND($I$279*$H$279,2)</f>
        <v>0</v>
      </c>
      <c r="K279" s="22"/>
      <c r="L279" s="113"/>
      <c r="M279" s="114" t="s">
        <v>45</v>
      </c>
      <c r="O279" s="115">
        <f>$N$279*$H$279</f>
        <v>0</v>
      </c>
      <c r="P279" s="115">
        <v>0</v>
      </c>
      <c r="Q279" s="115">
        <f>$P$279*$H$279</f>
        <v>0</v>
      </c>
      <c r="R279" s="115">
        <v>0</v>
      </c>
      <c r="S279" s="116">
        <f>$R$279*$H$279</f>
        <v>0</v>
      </c>
      <c r="AQ279" s="71" t="s">
        <v>143</v>
      </c>
      <c r="AS279" s="71" t="s">
        <v>139</v>
      </c>
      <c r="AT279" s="71" t="s">
        <v>79</v>
      </c>
      <c r="AX279" s="6" t="s">
        <v>137</v>
      </c>
      <c r="BD279" s="117">
        <f>IF($M$279="základní",$J$279,0)</f>
        <v>0</v>
      </c>
      <c r="BE279" s="117">
        <f>IF($M$279="snížená",$J$279,0)</f>
        <v>0</v>
      </c>
      <c r="BF279" s="117">
        <f>IF($M$279="zákl. přenesená",$J$279,0)</f>
        <v>0</v>
      </c>
      <c r="BG279" s="117">
        <f>IF($M$279="sníž. přenesená",$J$279,0)</f>
        <v>0</v>
      </c>
      <c r="BH279" s="117">
        <f>IF($M$279="nulová",$J$279,0)</f>
        <v>0</v>
      </c>
      <c r="BI279" s="71" t="s">
        <v>21</v>
      </c>
      <c r="BJ279" s="117">
        <f>ROUND($I$279*$H$279,2)</f>
        <v>0</v>
      </c>
      <c r="BK279" s="71" t="s">
        <v>143</v>
      </c>
      <c r="BL279" s="71" t="s">
        <v>472</v>
      </c>
    </row>
    <row r="280" spans="2:46" s="6" customFormat="1" ht="16.5" customHeight="1">
      <c r="B280" s="22"/>
      <c r="D280" s="118" t="s">
        <v>145</v>
      </c>
      <c r="F280" s="119" t="s">
        <v>473</v>
      </c>
      <c r="K280" s="22"/>
      <c r="L280" s="48"/>
      <c r="S280" s="49"/>
      <c r="AS280" s="6" t="s">
        <v>145</v>
      </c>
      <c r="AT280" s="6" t="s">
        <v>79</v>
      </c>
    </row>
    <row r="281" spans="2:64" s="6" customFormat="1" ht="15.75" customHeight="1">
      <c r="B281" s="22"/>
      <c r="C281" s="106" t="s">
        <v>474</v>
      </c>
      <c r="D281" s="106" t="s">
        <v>139</v>
      </c>
      <c r="E281" s="107" t="s">
        <v>475</v>
      </c>
      <c r="F281" s="108" t="s">
        <v>476</v>
      </c>
      <c r="G281" s="109" t="s">
        <v>142</v>
      </c>
      <c r="H281" s="110">
        <v>561.024</v>
      </c>
      <c r="I281" s="111"/>
      <c r="J281" s="112">
        <f>ROUND($I$281*$H$281,2)</f>
        <v>0</v>
      </c>
      <c r="K281" s="22"/>
      <c r="L281" s="113"/>
      <c r="M281" s="114" t="s">
        <v>45</v>
      </c>
      <c r="O281" s="115">
        <f>$N$281*$H$281</f>
        <v>0</v>
      </c>
      <c r="P281" s="115">
        <v>0</v>
      </c>
      <c r="Q281" s="115">
        <f>$P$281*$H$281</f>
        <v>0</v>
      </c>
      <c r="R281" s="115">
        <v>0</v>
      </c>
      <c r="S281" s="116">
        <f>$R$281*$H$281</f>
        <v>0</v>
      </c>
      <c r="AQ281" s="71" t="s">
        <v>143</v>
      </c>
      <c r="AS281" s="71" t="s">
        <v>139</v>
      </c>
      <c r="AT281" s="71" t="s">
        <v>79</v>
      </c>
      <c r="AX281" s="6" t="s">
        <v>137</v>
      </c>
      <c r="BD281" s="117">
        <f>IF($M$281="základní",$J$281,0)</f>
        <v>0</v>
      </c>
      <c r="BE281" s="117">
        <f>IF($M$281="snížená",$J$281,0)</f>
        <v>0</v>
      </c>
      <c r="BF281" s="117">
        <f>IF($M$281="zákl. přenesená",$J$281,0)</f>
        <v>0</v>
      </c>
      <c r="BG281" s="117">
        <f>IF($M$281="sníž. přenesená",$J$281,0)</f>
        <v>0</v>
      </c>
      <c r="BH281" s="117">
        <f>IF($M$281="nulová",$J$281,0)</f>
        <v>0</v>
      </c>
      <c r="BI281" s="71" t="s">
        <v>21</v>
      </c>
      <c r="BJ281" s="117">
        <f>ROUND($I$281*$H$281,2)</f>
        <v>0</v>
      </c>
      <c r="BK281" s="71" t="s">
        <v>143</v>
      </c>
      <c r="BL281" s="71" t="s">
        <v>477</v>
      </c>
    </row>
    <row r="282" spans="2:46" s="6" customFormat="1" ht="16.5" customHeight="1">
      <c r="B282" s="22"/>
      <c r="D282" s="118" t="s">
        <v>145</v>
      </c>
      <c r="F282" s="119" t="s">
        <v>476</v>
      </c>
      <c r="K282" s="22"/>
      <c r="L282" s="48"/>
      <c r="S282" s="49"/>
      <c r="AS282" s="6" t="s">
        <v>145</v>
      </c>
      <c r="AT282" s="6" t="s">
        <v>79</v>
      </c>
    </row>
    <row r="283" spans="2:64" s="6" customFormat="1" ht="15.75" customHeight="1">
      <c r="B283" s="22"/>
      <c r="C283" s="106" t="s">
        <v>478</v>
      </c>
      <c r="D283" s="106" t="s">
        <v>139</v>
      </c>
      <c r="E283" s="107" t="s">
        <v>479</v>
      </c>
      <c r="F283" s="108" t="s">
        <v>480</v>
      </c>
      <c r="G283" s="109" t="s">
        <v>151</v>
      </c>
      <c r="H283" s="110">
        <v>240</v>
      </c>
      <c r="I283" s="111"/>
      <c r="J283" s="112">
        <f>ROUND($I$283*$H$283,2)</f>
        <v>0</v>
      </c>
      <c r="K283" s="22"/>
      <c r="L283" s="113"/>
      <c r="M283" s="114" t="s">
        <v>45</v>
      </c>
      <c r="O283" s="115">
        <f>$N$283*$H$283</f>
        <v>0</v>
      </c>
      <c r="P283" s="115">
        <v>0</v>
      </c>
      <c r="Q283" s="115">
        <f>$P$283*$H$283</f>
        <v>0</v>
      </c>
      <c r="R283" s="115">
        <v>0</v>
      </c>
      <c r="S283" s="116">
        <f>$R$283*$H$283</f>
        <v>0</v>
      </c>
      <c r="AQ283" s="71" t="s">
        <v>143</v>
      </c>
      <c r="AS283" s="71" t="s">
        <v>139</v>
      </c>
      <c r="AT283" s="71" t="s">
        <v>79</v>
      </c>
      <c r="AX283" s="6" t="s">
        <v>137</v>
      </c>
      <c r="BD283" s="117">
        <f>IF($M$283="základní",$J$283,0)</f>
        <v>0</v>
      </c>
      <c r="BE283" s="117">
        <f>IF($M$283="snížená",$J$283,0)</f>
        <v>0</v>
      </c>
      <c r="BF283" s="117">
        <f>IF($M$283="zákl. přenesená",$J$283,0)</f>
        <v>0</v>
      </c>
      <c r="BG283" s="117">
        <f>IF($M$283="sníž. přenesená",$J$283,0)</f>
        <v>0</v>
      </c>
      <c r="BH283" s="117">
        <f>IF($M$283="nulová",$J$283,0)</f>
        <v>0</v>
      </c>
      <c r="BI283" s="71" t="s">
        <v>21</v>
      </c>
      <c r="BJ283" s="117">
        <f>ROUND($I$283*$H$283,2)</f>
        <v>0</v>
      </c>
      <c r="BK283" s="71" t="s">
        <v>143</v>
      </c>
      <c r="BL283" s="71" t="s">
        <v>481</v>
      </c>
    </row>
    <row r="284" spans="2:46" s="6" customFormat="1" ht="16.5" customHeight="1">
      <c r="B284" s="22"/>
      <c r="D284" s="118" t="s">
        <v>145</v>
      </c>
      <c r="F284" s="119" t="s">
        <v>482</v>
      </c>
      <c r="K284" s="22"/>
      <c r="L284" s="48"/>
      <c r="S284" s="49"/>
      <c r="AS284" s="6" t="s">
        <v>145</v>
      </c>
      <c r="AT284" s="6" t="s">
        <v>79</v>
      </c>
    </row>
    <row r="285" spans="2:64" s="6" customFormat="1" ht="15.75" customHeight="1">
      <c r="B285" s="22"/>
      <c r="C285" s="106" t="s">
        <v>483</v>
      </c>
      <c r="D285" s="106" t="s">
        <v>139</v>
      </c>
      <c r="E285" s="107" t="s">
        <v>484</v>
      </c>
      <c r="F285" s="108" t="s">
        <v>485</v>
      </c>
      <c r="G285" s="109" t="s">
        <v>142</v>
      </c>
      <c r="H285" s="110">
        <v>20</v>
      </c>
      <c r="I285" s="111"/>
      <c r="J285" s="112">
        <f>ROUND($I$285*$H$285,2)</f>
        <v>0</v>
      </c>
      <c r="K285" s="22"/>
      <c r="L285" s="113"/>
      <c r="M285" s="114" t="s">
        <v>45</v>
      </c>
      <c r="O285" s="115">
        <f>$N$285*$H$285</f>
        <v>0</v>
      </c>
      <c r="P285" s="115">
        <v>0.1231</v>
      </c>
      <c r="Q285" s="115">
        <f>$P$285*$H$285</f>
        <v>2.462</v>
      </c>
      <c r="R285" s="115">
        <v>0</v>
      </c>
      <c r="S285" s="116">
        <f>$R$285*$H$285</f>
        <v>0</v>
      </c>
      <c r="AQ285" s="71" t="s">
        <v>143</v>
      </c>
      <c r="AS285" s="71" t="s">
        <v>139</v>
      </c>
      <c r="AT285" s="71" t="s">
        <v>79</v>
      </c>
      <c r="AX285" s="6" t="s">
        <v>137</v>
      </c>
      <c r="BD285" s="117">
        <f>IF($M$285="základní",$J$285,0)</f>
        <v>0</v>
      </c>
      <c r="BE285" s="117">
        <f>IF($M$285="snížená",$J$285,0)</f>
        <v>0</v>
      </c>
      <c r="BF285" s="117">
        <f>IF($M$285="zákl. přenesená",$J$285,0)</f>
        <v>0</v>
      </c>
      <c r="BG285" s="117">
        <f>IF($M$285="sníž. přenesená",$J$285,0)</f>
        <v>0</v>
      </c>
      <c r="BH285" s="117">
        <f>IF($M$285="nulová",$J$285,0)</f>
        <v>0</v>
      </c>
      <c r="BI285" s="71" t="s">
        <v>21</v>
      </c>
      <c r="BJ285" s="117">
        <f>ROUND($I$285*$H$285,2)</f>
        <v>0</v>
      </c>
      <c r="BK285" s="71" t="s">
        <v>143</v>
      </c>
      <c r="BL285" s="71" t="s">
        <v>486</v>
      </c>
    </row>
    <row r="286" spans="2:46" s="6" customFormat="1" ht="16.5" customHeight="1">
      <c r="B286" s="22"/>
      <c r="D286" s="118" t="s">
        <v>145</v>
      </c>
      <c r="F286" s="119" t="s">
        <v>487</v>
      </c>
      <c r="K286" s="22"/>
      <c r="L286" s="48"/>
      <c r="S286" s="49"/>
      <c r="AS286" s="6" t="s">
        <v>145</v>
      </c>
      <c r="AT286" s="6" t="s">
        <v>79</v>
      </c>
    </row>
    <row r="287" spans="2:64" s="6" customFormat="1" ht="15.75" customHeight="1">
      <c r="B287" s="22"/>
      <c r="C287" s="106" t="s">
        <v>488</v>
      </c>
      <c r="D287" s="106" t="s">
        <v>139</v>
      </c>
      <c r="E287" s="107" t="s">
        <v>489</v>
      </c>
      <c r="F287" s="108" t="s">
        <v>490</v>
      </c>
      <c r="G287" s="109" t="s">
        <v>151</v>
      </c>
      <c r="H287" s="110">
        <v>250</v>
      </c>
      <c r="I287" s="111"/>
      <c r="J287" s="112">
        <f>ROUND($I$287*$H$287,2)</f>
        <v>0</v>
      </c>
      <c r="K287" s="22"/>
      <c r="L287" s="113"/>
      <c r="M287" s="114" t="s">
        <v>45</v>
      </c>
      <c r="O287" s="115">
        <f>$N$287*$H$287</f>
        <v>0</v>
      </c>
      <c r="P287" s="115">
        <v>0.19748</v>
      </c>
      <c r="Q287" s="115">
        <f>$P$287*$H$287</f>
        <v>49.37</v>
      </c>
      <c r="R287" s="115">
        <v>0</v>
      </c>
      <c r="S287" s="116">
        <f>$R$287*$H$287</f>
        <v>0</v>
      </c>
      <c r="AQ287" s="71" t="s">
        <v>143</v>
      </c>
      <c r="AS287" s="71" t="s">
        <v>139</v>
      </c>
      <c r="AT287" s="71" t="s">
        <v>79</v>
      </c>
      <c r="AX287" s="6" t="s">
        <v>137</v>
      </c>
      <c r="BD287" s="117">
        <f>IF($M$287="základní",$J$287,0)</f>
        <v>0</v>
      </c>
      <c r="BE287" s="117">
        <f>IF($M$287="snížená",$J$287,0)</f>
        <v>0</v>
      </c>
      <c r="BF287" s="117">
        <f>IF($M$287="zákl. přenesená",$J$287,0)</f>
        <v>0</v>
      </c>
      <c r="BG287" s="117">
        <f>IF($M$287="sníž. přenesená",$J$287,0)</f>
        <v>0</v>
      </c>
      <c r="BH287" s="117">
        <f>IF($M$287="nulová",$J$287,0)</f>
        <v>0</v>
      </c>
      <c r="BI287" s="71" t="s">
        <v>21</v>
      </c>
      <c r="BJ287" s="117">
        <f>ROUND($I$287*$H$287,2)</f>
        <v>0</v>
      </c>
      <c r="BK287" s="71" t="s">
        <v>143</v>
      </c>
      <c r="BL287" s="71" t="s">
        <v>491</v>
      </c>
    </row>
    <row r="288" spans="2:46" s="6" customFormat="1" ht="27" customHeight="1">
      <c r="B288" s="22"/>
      <c r="D288" s="118" t="s">
        <v>145</v>
      </c>
      <c r="F288" s="119" t="s">
        <v>492</v>
      </c>
      <c r="K288" s="22"/>
      <c r="L288" s="48"/>
      <c r="S288" s="49"/>
      <c r="AS288" s="6" t="s">
        <v>145</v>
      </c>
      <c r="AT288" s="6" t="s">
        <v>79</v>
      </c>
    </row>
    <row r="289" spans="2:62" s="95" customFormat="1" ht="30.75" customHeight="1">
      <c r="B289" s="96"/>
      <c r="D289" s="97" t="s">
        <v>73</v>
      </c>
      <c r="E289" s="104" t="s">
        <v>182</v>
      </c>
      <c r="F289" s="104" t="s">
        <v>493</v>
      </c>
      <c r="J289" s="105">
        <f>$BJ$289</f>
        <v>0</v>
      </c>
      <c r="K289" s="96"/>
      <c r="L289" s="100"/>
      <c r="O289" s="101">
        <f>SUM($O$290:$O$302)</f>
        <v>0</v>
      </c>
      <c r="Q289" s="101">
        <f>SUM($Q$290:$Q$302)</f>
        <v>0.13464759999999998</v>
      </c>
      <c r="S289" s="102">
        <f>SUM($S$290:$S$302)</f>
        <v>0</v>
      </c>
      <c r="AQ289" s="97" t="s">
        <v>21</v>
      </c>
      <c r="AS289" s="97" t="s">
        <v>73</v>
      </c>
      <c r="AT289" s="97" t="s">
        <v>21</v>
      </c>
      <c r="AX289" s="97" t="s">
        <v>137</v>
      </c>
      <c r="BJ289" s="103">
        <f>SUM($BJ$290:$BJ$302)</f>
        <v>0</v>
      </c>
    </row>
    <row r="290" spans="2:64" s="6" customFormat="1" ht="15.75" customHeight="1">
      <c r="B290" s="22"/>
      <c r="C290" s="106" t="s">
        <v>494</v>
      </c>
      <c r="D290" s="106" t="s">
        <v>139</v>
      </c>
      <c r="E290" s="107" t="s">
        <v>495</v>
      </c>
      <c r="F290" s="108" t="s">
        <v>496</v>
      </c>
      <c r="G290" s="109" t="s">
        <v>151</v>
      </c>
      <c r="H290" s="110">
        <v>69.34</v>
      </c>
      <c r="I290" s="111"/>
      <c r="J290" s="112">
        <f>ROUND($I$290*$H$290,2)</f>
        <v>0</v>
      </c>
      <c r="K290" s="22"/>
      <c r="L290" s="113"/>
      <c r="M290" s="114" t="s">
        <v>45</v>
      </c>
      <c r="O290" s="115">
        <f>$N$290*$H$290</f>
        <v>0</v>
      </c>
      <c r="P290" s="115">
        <v>0</v>
      </c>
      <c r="Q290" s="115">
        <f>$P$290*$H$290</f>
        <v>0</v>
      </c>
      <c r="R290" s="115">
        <v>0</v>
      </c>
      <c r="S290" s="116">
        <f>$R$290*$H$290</f>
        <v>0</v>
      </c>
      <c r="AQ290" s="71" t="s">
        <v>143</v>
      </c>
      <c r="AS290" s="71" t="s">
        <v>139</v>
      </c>
      <c r="AT290" s="71" t="s">
        <v>79</v>
      </c>
      <c r="AX290" s="6" t="s">
        <v>137</v>
      </c>
      <c r="BD290" s="117">
        <f>IF($M$290="základní",$J$290,0)</f>
        <v>0</v>
      </c>
      <c r="BE290" s="117">
        <f>IF($M$290="snížená",$J$290,0)</f>
        <v>0</v>
      </c>
      <c r="BF290" s="117">
        <f>IF($M$290="zákl. přenesená",$J$290,0)</f>
        <v>0</v>
      </c>
      <c r="BG290" s="117">
        <f>IF($M$290="sníž. přenesená",$J$290,0)</f>
        <v>0</v>
      </c>
      <c r="BH290" s="117">
        <f>IF($M$290="nulová",$J$290,0)</f>
        <v>0</v>
      </c>
      <c r="BI290" s="71" t="s">
        <v>21</v>
      </c>
      <c r="BJ290" s="117">
        <f>ROUND($I$290*$H$290,2)</f>
        <v>0</v>
      </c>
      <c r="BK290" s="71" t="s">
        <v>143</v>
      </c>
      <c r="BL290" s="71" t="s">
        <v>497</v>
      </c>
    </row>
    <row r="291" spans="2:46" s="6" customFormat="1" ht="16.5" customHeight="1">
      <c r="B291" s="22"/>
      <c r="D291" s="118" t="s">
        <v>145</v>
      </c>
      <c r="F291" s="119" t="s">
        <v>498</v>
      </c>
      <c r="K291" s="22"/>
      <c r="L291" s="48"/>
      <c r="S291" s="49"/>
      <c r="AS291" s="6" t="s">
        <v>145</v>
      </c>
      <c r="AT291" s="6" t="s">
        <v>79</v>
      </c>
    </row>
    <row r="292" spans="2:64" s="6" customFormat="1" ht="15.75" customHeight="1">
      <c r="B292" s="22"/>
      <c r="C292" s="133" t="s">
        <v>499</v>
      </c>
      <c r="D292" s="133" t="s">
        <v>197</v>
      </c>
      <c r="E292" s="134" t="s">
        <v>500</v>
      </c>
      <c r="F292" s="135" t="s">
        <v>501</v>
      </c>
      <c r="G292" s="136" t="s">
        <v>151</v>
      </c>
      <c r="H292" s="137">
        <v>69.34</v>
      </c>
      <c r="I292" s="138"/>
      <c r="J292" s="139">
        <f>ROUND($I$292*$H$292,2)</f>
        <v>0</v>
      </c>
      <c r="K292" s="140"/>
      <c r="L292" s="141"/>
      <c r="M292" s="142" t="s">
        <v>45</v>
      </c>
      <c r="O292" s="115">
        <f>$N$292*$H$292</f>
        <v>0</v>
      </c>
      <c r="P292" s="115">
        <v>0.00114</v>
      </c>
      <c r="Q292" s="115">
        <f>$P$292*$H$292</f>
        <v>0.0790476</v>
      </c>
      <c r="R292" s="115">
        <v>0</v>
      </c>
      <c r="S292" s="116">
        <f>$R$292*$H$292</f>
        <v>0</v>
      </c>
      <c r="AQ292" s="71" t="s">
        <v>182</v>
      </c>
      <c r="AS292" s="71" t="s">
        <v>197</v>
      </c>
      <c r="AT292" s="71" t="s">
        <v>79</v>
      </c>
      <c r="AX292" s="6" t="s">
        <v>137</v>
      </c>
      <c r="BD292" s="117">
        <f>IF($M$292="základní",$J$292,0)</f>
        <v>0</v>
      </c>
      <c r="BE292" s="117">
        <f>IF($M$292="snížená",$J$292,0)</f>
        <v>0</v>
      </c>
      <c r="BF292" s="117">
        <f>IF($M$292="zákl. přenesená",$J$292,0)</f>
        <v>0</v>
      </c>
      <c r="BG292" s="117">
        <f>IF($M$292="sníž. přenesená",$J$292,0)</f>
        <v>0</v>
      </c>
      <c r="BH292" s="117">
        <f>IF($M$292="nulová",$J$292,0)</f>
        <v>0</v>
      </c>
      <c r="BI292" s="71" t="s">
        <v>21</v>
      </c>
      <c r="BJ292" s="117">
        <f>ROUND($I$292*$H$292,2)</f>
        <v>0</v>
      </c>
      <c r="BK292" s="71" t="s">
        <v>143</v>
      </c>
      <c r="BL292" s="71" t="s">
        <v>502</v>
      </c>
    </row>
    <row r="293" spans="2:46" s="6" customFormat="1" ht="16.5" customHeight="1">
      <c r="B293" s="22"/>
      <c r="D293" s="118" t="s">
        <v>145</v>
      </c>
      <c r="F293" s="119" t="s">
        <v>503</v>
      </c>
      <c r="K293" s="22"/>
      <c r="L293" s="48"/>
      <c r="S293" s="49"/>
      <c r="AS293" s="6" t="s">
        <v>145</v>
      </c>
      <c r="AT293" s="6" t="s">
        <v>79</v>
      </c>
    </row>
    <row r="294" spans="2:50" s="6" customFormat="1" ht="15.75" customHeight="1">
      <c r="B294" s="120"/>
      <c r="D294" s="121" t="s">
        <v>147</v>
      </c>
      <c r="E294" s="122"/>
      <c r="F294" s="123" t="s">
        <v>504</v>
      </c>
      <c r="H294" s="124">
        <v>43.65</v>
      </c>
      <c r="K294" s="120"/>
      <c r="L294" s="125"/>
      <c r="S294" s="126"/>
      <c r="AS294" s="122" t="s">
        <v>147</v>
      </c>
      <c r="AT294" s="122" t="s">
        <v>79</v>
      </c>
      <c r="AU294" s="122" t="s">
        <v>79</v>
      </c>
      <c r="AV294" s="122" t="s">
        <v>85</v>
      </c>
      <c r="AW294" s="122" t="s">
        <v>74</v>
      </c>
      <c r="AX294" s="122" t="s">
        <v>137</v>
      </c>
    </row>
    <row r="295" spans="2:50" s="6" customFormat="1" ht="15.75" customHeight="1">
      <c r="B295" s="120"/>
      <c r="D295" s="121" t="s">
        <v>147</v>
      </c>
      <c r="E295" s="122"/>
      <c r="F295" s="123" t="s">
        <v>505</v>
      </c>
      <c r="H295" s="124">
        <v>13</v>
      </c>
      <c r="K295" s="120"/>
      <c r="L295" s="125"/>
      <c r="S295" s="126"/>
      <c r="AS295" s="122" t="s">
        <v>147</v>
      </c>
      <c r="AT295" s="122" t="s">
        <v>79</v>
      </c>
      <c r="AU295" s="122" t="s">
        <v>79</v>
      </c>
      <c r="AV295" s="122" t="s">
        <v>85</v>
      </c>
      <c r="AW295" s="122" t="s">
        <v>74</v>
      </c>
      <c r="AX295" s="122" t="s">
        <v>137</v>
      </c>
    </row>
    <row r="296" spans="2:50" s="6" customFormat="1" ht="15.75" customHeight="1">
      <c r="B296" s="127"/>
      <c r="D296" s="121" t="s">
        <v>147</v>
      </c>
      <c r="E296" s="128"/>
      <c r="F296" s="129" t="s">
        <v>162</v>
      </c>
      <c r="H296" s="130">
        <v>56.65</v>
      </c>
      <c r="K296" s="127"/>
      <c r="L296" s="131"/>
      <c r="S296" s="132"/>
      <c r="AS296" s="128" t="s">
        <v>147</v>
      </c>
      <c r="AT296" s="128" t="s">
        <v>79</v>
      </c>
      <c r="AU296" s="128" t="s">
        <v>143</v>
      </c>
      <c r="AV296" s="128" t="s">
        <v>85</v>
      </c>
      <c r="AW296" s="128" t="s">
        <v>74</v>
      </c>
      <c r="AX296" s="128" t="s">
        <v>137</v>
      </c>
    </row>
    <row r="297" spans="2:50" s="6" customFormat="1" ht="15.75" customHeight="1">
      <c r="B297" s="120"/>
      <c r="D297" s="121" t="s">
        <v>147</v>
      </c>
      <c r="E297" s="122"/>
      <c r="F297" s="123" t="s">
        <v>506</v>
      </c>
      <c r="H297" s="124">
        <v>67.98</v>
      </c>
      <c r="K297" s="120"/>
      <c r="L297" s="125"/>
      <c r="S297" s="126"/>
      <c r="AS297" s="122" t="s">
        <v>147</v>
      </c>
      <c r="AT297" s="122" t="s">
        <v>79</v>
      </c>
      <c r="AU297" s="122" t="s">
        <v>79</v>
      </c>
      <c r="AV297" s="122" t="s">
        <v>85</v>
      </c>
      <c r="AW297" s="122" t="s">
        <v>21</v>
      </c>
      <c r="AX297" s="122" t="s">
        <v>137</v>
      </c>
    </row>
    <row r="298" spans="2:50" s="6" customFormat="1" ht="15.75" customHeight="1">
      <c r="B298" s="120"/>
      <c r="D298" s="121" t="s">
        <v>147</v>
      </c>
      <c r="F298" s="123" t="s">
        <v>507</v>
      </c>
      <c r="H298" s="124">
        <v>69.34</v>
      </c>
      <c r="K298" s="120"/>
      <c r="L298" s="125"/>
      <c r="S298" s="126"/>
      <c r="AS298" s="122" t="s">
        <v>147</v>
      </c>
      <c r="AT298" s="122" t="s">
        <v>79</v>
      </c>
      <c r="AU298" s="122" t="s">
        <v>79</v>
      </c>
      <c r="AV298" s="122" t="s">
        <v>74</v>
      </c>
      <c r="AW298" s="122" t="s">
        <v>21</v>
      </c>
      <c r="AX298" s="122" t="s">
        <v>137</v>
      </c>
    </row>
    <row r="299" spans="2:64" s="6" customFormat="1" ht="15.75" customHeight="1">
      <c r="B299" s="22"/>
      <c r="C299" s="106" t="s">
        <v>508</v>
      </c>
      <c r="D299" s="106" t="s">
        <v>139</v>
      </c>
      <c r="E299" s="107" t="s">
        <v>509</v>
      </c>
      <c r="F299" s="108" t="s">
        <v>510</v>
      </c>
      <c r="G299" s="109" t="s">
        <v>285</v>
      </c>
      <c r="H299" s="110">
        <v>5</v>
      </c>
      <c r="I299" s="111"/>
      <c r="J299" s="112">
        <f>ROUND($I$299*$H$299,2)</f>
        <v>0</v>
      </c>
      <c r="K299" s="22"/>
      <c r="L299" s="113"/>
      <c r="M299" s="114" t="s">
        <v>45</v>
      </c>
      <c r="O299" s="115">
        <f>$N$299*$H$299</f>
        <v>0</v>
      </c>
      <c r="P299" s="115">
        <v>0.01011</v>
      </c>
      <c r="Q299" s="115">
        <f>$P$299*$H$299</f>
        <v>0.05055</v>
      </c>
      <c r="R299" s="115">
        <v>0</v>
      </c>
      <c r="S299" s="116">
        <f>$R$299*$H$299</f>
        <v>0</v>
      </c>
      <c r="AQ299" s="71" t="s">
        <v>143</v>
      </c>
      <c r="AS299" s="71" t="s">
        <v>139</v>
      </c>
      <c r="AT299" s="71" t="s">
        <v>79</v>
      </c>
      <c r="AX299" s="6" t="s">
        <v>137</v>
      </c>
      <c r="BD299" s="117">
        <f>IF($M$299="základní",$J$299,0)</f>
        <v>0</v>
      </c>
      <c r="BE299" s="117">
        <f>IF($M$299="snížená",$J$299,0)</f>
        <v>0</v>
      </c>
      <c r="BF299" s="117">
        <f>IF($M$299="zákl. přenesená",$J$299,0)</f>
        <v>0</v>
      </c>
      <c r="BG299" s="117">
        <f>IF($M$299="sníž. přenesená",$J$299,0)</f>
        <v>0</v>
      </c>
      <c r="BH299" s="117">
        <f>IF($M$299="nulová",$J$299,0)</f>
        <v>0</v>
      </c>
      <c r="BI299" s="71" t="s">
        <v>21</v>
      </c>
      <c r="BJ299" s="117">
        <f>ROUND($I$299*$H$299,2)</f>
        <v>0</v>
      </c>
      <c r="BK299" s="71" t="s">
        <v>143</v>
      </c>
      <c r="BL299" s="71" t="s">
        <v>511</v>
      </c>
    </row>
    <row r="300" spans="2:46" s="6" customFormat="1" ht="16.5" customHeight="1">
      <c r="B300" s="22"/>
      <c r="D300" s="118" t="s">
        <v>145</v>
      </c>
      <c r="F300" s="119" t="s">
        <v>512</v>
      </c>
      <c r="K300" s="22"/>
      <c r="L300" s="48"/>
      <c r="S300" s="49"/>
      <c r="AS300" s="6" t="s">
        <v>145</v>
      </c>
      <c r="AT300" s="6" t="s">
        <v>79</v>
      </c>
    </row>
    <row r="301" spans="2:64" s="6" customFormat="1" ht="15.75" customHeight="1">
      <c r="B301" s="22"/>
      <c r="C301" s="106" t="s">
        <v>513</v>
      </c>
      <c r="D301" s="106" t="s">
        <v>139</v>
      </c>
      <c r="E301" s="107" t="s">
        <v>514</v>
      </c>
      <c r="F301" s="108" t="s">
        <v>515</v>
      </c>
      <c r="G301" s="109" t="s">
        <v>285</v>
      </c>
      <c r="H301" s="110">
        <v>5</v>
      </c>
      <c r="I301" s="111"/>
      <c r="J301" s="112">
        <f>ROUND($I$301*$H$301,2)</f>
        <v>0</v>
      </c>
      <c r="K301" s="22"/>
      <c r="L301" s="113"/>
      <c r="M301" s="114" t="s">
        <v>45</v>
      </c>
      <c r="O301" s="115">
        <f>$N$301*$H$301</f>
        <v>0</v>
      </c>
      <c r="P301" s="115">
        <v>0.00101</v>
      </c>
      <c r="Q301" s="115">
        <f>$P$301*$H$301</f>
        <v>0.005050000000000001</v>
      </c>
      <c r="R301" s="115">
        <v>0</v>
      </c>
      <c r="S301" s="116">
        <f>$R$301*$H$301</f>
        <v>0</v>
      </c>
      <c r="AQ301" s="71" t="s">
        <v>143</v>
      </c>
      <c r="AS301" s="71" t="s">
        <v>139</v>
      </c>
      <c r="AT301" s="71" t="s">
        <v>79</v>
      </c>
      <c r="AX301" s="6" t="s">
        <v>137</v>
      </c>
      <c r="BD301" s="117">
        <f>IF($M$301="základní",$J$301,0)</f>
        <v>0</v>
      </c>
      <c r="BE301" s="117">
        <f>IF($M$301="snížená",$J$301,0)</f>
        <v>0</v>
      </c>
      <c r="BF301" s="117">
        <f>IF($M$301="zákl. přenesená",$J$301,0)</f>
        <v>0</v>
      </c>
      <c r="BG301" s="117">
        <f>IF($M$301="sníž. přenesená",$J$301,0)</f>
        <v>0</v>
      </c>
      <c r="BH301" s="117">
        <f>IF($M$301="nulová",$J$301,0)</f>
        <v>0</v>
      </c>
      <c r="BI301" s="71" t="s">
        <v>21</v>
      </c>
      <c r="BJ301" s="117">
        <f>ROUND($I$301*$H$301,2)</f>
        <v>0</v>
      </c>
      <c r="BK301" s="71" t="s">
        <v>143</v>
      </c>
      <c r="BL301" s="71" t="s">
        <v>516</v>
      </c>
    </row>
    <row r="302" spans="2:46" s="6" customFormat="1" ht="16.5" customHeight="1">
      <c r="B302" s="22"/>
      <c r="D302" s="118" t="s">
        <v>145</v>
      </c>
      <c r="F302" s="119" t="s">
        <v>517</v>
      </c>
      <c r="K302" s="22"/>
      <c r="L302" s="48"/>
      <c r="S302" s="49"/>
      <c r="AS302" s="6" t="s">
        <v>145</v>
      </c>
      <c r="AT302" s="6" t="s">
        <v>79</v>
      </c>
    </row>
    <row r="303" spans="2:62" s="95" customFormat="1" ht="30.75" customHeight="1">
      <c r="B303" s="96"/>
      <c r="D303" s="97" t="s">
        <v>73</v>
      </c>
      <c r="E303" s="104" t="s">
        <v>186</v>
      </c>
      <c r="F303" s="104" t="s">
        <v>518</v>
      </c>
      <c r="J303" s="105">
        <f>$BJ$303</f>
        <v>0</v>
      </c>
      <c r="K303" s="96"/>
      <c r="L303" s="100"/>
      <c r="O303" s="101">
        <f>SUM($O$304:$O$347)</f>
        <v>0</v>
      </c>
      <c r="Q303" s="101">
        <f>SUM($Q$304:$Q$347)</f>
        <v>0.005600000000000001</v>
      </c>
      <c r="S303" s="102">
        <f>SUM($S$304:$S$347)</f>
        <v>408.08840000000004</v>
      </c>
      <c r="AQ303" s="97" t="s">
        <v>21</v>
      </c>
      <c r="AS303" s="97" t="s">
        <v>73</v>
      </c>
      <c r="AT303" s="97" t="s">
        <v>21</v>
      </c>
      <c r="AX303" s="97" t="s">
        <v>137</v>
      </c>
      <c r="BJ303" s="103">
        <f>SUM($BJ$304:$BJ$347)</f>
        <v>0</v>
      </c>
    </row>
    <row r="304" spans="2:64" s="6" customFormat="1" ht="15.75" customHeight="1">
      <c r="B304" s="22"/>
      <c r="C304" s="106" t="s">
        <v>519</v>
      </c>
      <c r="D304" s="106" t="s">
        <v>139</v>
      </c>
      <c r="E304" s="107" t="s">
        <v>520</v>
      </c>
      <c r="F304" s="108" t="s">
        <v>521</v>
      </c>
      <c r="G304" s="109" t="s">
        <v>142</v>
      </c>
      <c r="H304" s="110">
        <v>585</v>
      </c>
      <c r="I304" s="111"/>
      <c r="J304" s="112">
        <f>ROUND($I$304*$H$304,2)</f>
        <v>0</v>
      </c>
      <c r="K304" s="22"/>
      <c r="L304" s="113"/>
      <c r="M304" s="114" t="s">
        <v>45</v>
      </c>
      <c r="O304" s="115">
        <f>$N$304*$H$304</f>
        <v>0</v>
      </c>
      <c r="P304" s="115">
        <v>0</v>
      </c>
      <c r="Q304" s="115">
        <f>$P$304*$H$304</f>
        <v>0</v>
      </c>
      <c r="R304" s="115">
        <v>0</v>
      </c>
      <c r="S304" s="116">
        <f>$R$304*$H$304</f>
        <v>0</v>
      </c>
      <c r="AQ304" s="71" t="s">
        <v>143</v>
      </c>
      <c r="AS304" s="71" t="s">
        <v>139</v>
      </c>
      <c r="AT304" s="71" t="s">
        <v>79</v>
      </c>
      <c r="AX304" s="6" t="s">
        <v>137</v>
      </c>
      <c r="BD304" s="117">
        <f>IF($M$304="základní",$J$304,0)</f>
        <v>0</v>
      </c>
      <c r="BE304" s="117">
        <f>IF($M$304="snížená",$J$304,0)</f>
        <v>0</v>
      </c>
      <c r="BF304" s="117">
        <f>IF($M$304="zákl. přenesená",$J$304,0)</f>
        <v>0</v>
      </c>
      <c r="BG304" s="117">
        <f>IF($M$304="sníž. přenesená",$J$304,0)</f>
        <v>0</v>
      </c>
      <c r="BH304" s="117">
        <f>IF($M$304="nulová",$J$304,0)</f>
        <v>0</v>
      </c>
      <c r="BI304" s="71" t="s">
        <v>21</v>
      </c>
      <c r="BJ304" s="117">
        <f>ROUND($I$304*$H$304,2)</f>
        <v>0</v>
      </c>
      <c r="BK304" s="71" t="s">
        <v>143</v>
      </c>
      <c r="BL304" s="71" t="s">
        <v>522</v>
      </c>
    </row>
    <row r="305" spans="2:46" s="6" customFormat="1" ht="27" customHeight="1">
      <c r="B305" s="22"/>
      <c r="D305" s="118" t="s">
        <v>145</v>
      </c>
      <c r="F305" s="119" t="s">
        <v>523</v>
      </c>
      <c r="K305" s="22"/>
      <c r="L305" s="48"/>
      <c r="S305" s="49"/>
      <c r="AS305" s="6" t="s">
        <v>145</v>
      </c>
      <c r="AT305" s="6" t="s">
        <v>79</v>
      </c>
    </row>
    <row r="306" spans="2:50" s="6" customFormat="1" ht="15.75" customHeight="1">
      <c r="B306" s="120"/>
      <c r="D306" s="121" t="s">
        <v>147</v>
      </c>
      <c r="E306" s="122"/>
      <c r="F306" s="123" t="s">
        <v>524</v>
      </c>
      <c r="H306" s="124">
        <v>585</v>
      </c>
      <c r="K306" s="120"/>
      <c r="L306" s="125"/>
      <c r="S306" s="126"/>
      <c r="AS306" s="122" t="s">
        <v>147</v>
      </c>
      <c r="AT306" s="122" t="s">
        <v>79</v>
      </c>
      <c r="AU306" s="122" t="s">
        <v>79</v>
      </c>
      <c r="AV306" s="122" t="s">
        <v>85</v>
      </c>
      <c r="AW306" s="122" t="s">
        <v>21</v>
      </c>
      <c r="AX306" s="122" t="s">
        <v>137</v>
      </c>
    </row>
    <row r="307" spans="2:64" s="6" customFormat="1" ht="15.75" customHeight="1">
      <c r="B307" s="22"/>
      <c r="C307" s="106" t="s">
        <v>525</v>
      </c>
      <c r="D307" s="106" t="s">
        <v>139</v>
      </c>
      <c r="E307" s="107" t="s">
        <v>526</v>
      </c>
      <c r="F307" s="108" t="s">
        <v>527</v>
      </c>
      <c r="G307" s="109" t="s">
        <v>142</v>
      </c>
      <c r="H307" s="110">
        <v>585</v>
      </c>
      <c r="I307" s="111"/>
      <c r="J307" s="112">
        <f>ROUND($I$307*$H$307,2)</f>
        <v>0</v>
      </c>
      <c r="K307" s="22"/>
      <c r="L307" s="113"/>
      <c r="M307" s="114" t="s">
        <v>45</v>
      </c>
      <c r="O307" s="115">
        <f>$N$307*$H$307</f>
        <v>0</v>
      </c>
      <c r="P307" s="115">
        <v>0</v>
      </c>
      <c r="Q307" s="115">
        <f>$P$307*$H$307</f>
        <v>0</v>
      </c>
      <c r="R307" s="115">
        <v>0</v>
      </c>
      <c r="S307" s="116">
        <f>$R$307*$H$307</f>
        <v>0</v>
      </c>
      <c r="AQ307" s="71" t="s">
        <v>143</v>
      </c>
      <c r="AS307" s="71" t="s">
        <v>139</v>
      </c>
      <c r="AT307" s="71" t="s">
        <v>79</v>
      </c>
      <c r="AX307" s="6" t="s">
        <v>137</v>
      </c>
      <c r="BD307" s="117">
        <f>IF($M$307="základní",$J$307,0)</f>
        <v>0</v>
      </c>
      <c r="BE307" s="117">
        <f>IF($M$307="snížená",$J$307,0)</f>
        <v>0</v>
      </c>
      <c r="BF307" s="117">
        <f>IF($M$307="zákl. přenesená",$J$307,0)</f>
        <v>0</v>
      </c>
      <c r="BG307" s="117">
        <f>IF($M$307="sníž. přenesená",$J$307,0)</f>
        <v>0</v>
      </c>
      <c r="BH307" s="117">
        <f>IF($M$307="nulová",$J$307,0)</f>
        <v>0</v>
      </c>
      <c r="BI307" s="71" t="s">
        <v>21</v>
      </c>
      <c r="BJ307" s="117">
        <f>ROUND($I$307*$H$307,2)</f>
        <v>0</v>
      </c>
      <c r="BK307" s="71" t="s">
        <v>143</v>
      </c>
      <c r="BL307" s="71" t="s">
        <v>528</v>
      </c>
    </row>
    <row r="308" spans="2:46" s="6" customFormat="1" ht="27" customHeight="1">
      <c r="B308" s="22"/>
      <c r="D308" s="118" t="s">
        <v>145</v>
      </c>
      <c r="F308" s="119" t="s">
        <v>529</v>
      </c>
      <c r="K308" s="22"/>
      <c r="L308" s="48"/>
      <c r="S308" s="49"/>
      <c r="AS308" s="6" t="s">
        <v>145</v>
      </c>
      <c r="AT308" s="6" t="s">
        <v>79</v>
      </c>
    </row>
    <row r="309" spans="2:64" s="6" customFormat="1" ht="15.75" customHeight="1">
      <c r="B309" s="22"/>
      <c r="C309" s="106" t="s">
        <v>530</v>
      </c>
      <c r="D309" s="106" t="s">
        <v>139</v>
      </c>
      <c r="E309" s="107" t="s">
        <v>531</v>
      </c>
      <c r="F309" s="108" t="s">
        <v>532</v>
      </c>
      <c r="G309" s="109" t="s">
        <v>142</v>
      </c>
      <c r="H309" s="110">
        <v>35100</v>
      </c>
      <c r="I309" s="111"/>
      <c r="J309" s="112">
        <f>ROUND($I$309*$H$309,2)</f>
        <v>0</v>
      </c>
      <c r="K309" s="22"/>
      <c r="L309" s="113"/>
      <c r="M309" s="114" t="s">
        <v>45</v>
      </c>
      <c r="O309" s="115">
        <f>$N$309*$H$309</f>
        <v>0</v>
      </c>
      <c r="P309" s="115">
        <v>0</v>
      </c>
      <c r="Q309" s="115">
        <f>$P$309*$H$309</f>
        <v>0</v>
      </c>
      <c r="R309" s="115">
        <v>0</v>
      </c>
      <c r="S309" s="116">
        <f>$R$309*$H$309</f>
        <v>0</v>
      </c>
      <c r="AQ309" s="71" t="s">
        <v>143</v>
      </c>
      <c r="AS309" s="71" t="s">
        <v>139</v>
      </c>
      <c r="AT309" s="71" t="s">
        <v>79</v>
      </c>
      <c r="AX309" s="6" t="s">
        <v>137</v>
      </c>
      <c r="BD309" s="117">
        <f>IF($M$309="základní",$J$309,0)</f>
        <v>0</v>
      </c>
      <c r="BE309" s="117">
        <f>IF($M$309="snížená",$J$309,0)</f>
        <v>0</v>
      </c>
      <c r="BF309" s="117">
        <f>IF($M$309="zákl. přenesená",$J$309,0)</f>
        <v>0</v>
      </c>
      <c r="BG309" s="117">
        <f>IF($M$309="sníž. přenesená",$J$309,0)</f>
        <v>0</v>
      </c>
      <c r="BH309" s="117">
        <f>IF($M$309="nulová",$J$309,0)</f>
        <v>0</v>
      </c>
      <c r="BI309" s="71" t="s">
        <v>21</v>
      </c>
      <c r="BJ309" s="117">
        <f>ROUND($I$309*$H$309,2)</f>
        <v>0</v>
      </c>
      <c r="BK309" s="71" t="s">
        <v>143</v>
      </c>
      <c r="BL309" s="71" t="s">
        <v>533</v>
      </c>
    </row>
    <row r="310" spans="2:46" s="6" customFormat="1" ht="27" customHeight="1">
      <c r="B310" s="22"/>
      <c r="D310" s="118" t="s">
        <v>145</v>
      </c>
      <c r="F310" s="119" t="s">
        <v>534</v>
      </c>
      <c r="K310" s="22"/>
      <c r="L310" s="48"/>
      <c r="S310" s="49"/>
      <c r="AS310" s="6" t="s">
        <v>145</v>
      </c>
      <c r="AT310" s="6" t="s">
        <v>79</v>
      </c>
    </row>
    <row r="311" spans="2:50" s="6" customFormat="1" ht="15.75" customHeight="1">
      <c r="B311" s="120"/>
      <c r="D311" s="121" t="s">
        <v>147</v>
      </c>
      <c r="E311" s="122"/>
      <c r="F311" s="123" t="s">
        <v>535</v>
      </c>
      <c r="H311" s="124">
        <v>35100</v>
      </c>
      <c r="K311" s="120"/>
      <c r="L311" s="125"/>
      <c r="S311" s="126"/>
      <c r="AS311" s="122" t="s">
        <v>147</v>
      </c>
      <c r="AT311" s="122" t="s">
        <v>79</v>
      </c>
      <c r="AU311" s="122" t="s">
        <v>79</v>
      </c>
      <c r="AV311" s="122" t="s">
        <v>85</v>
      </c>
      <c r="AW311" s="122" t="s">
        <v>21</v>
      </c>
      <c r="AX311" s="122" t="s">
        <v>137</v>
      </c>
    </row>
    <row r="312" spans="2:64" s="6" customFormat="1" ht="15.75" customHeight="1">
      <c r="B312" s="22"/>
      <c r="C312" s="106" t="s">
        <v>536</v>
      </c>
      <c r="D312" s="106" t="s">
        <v>139</v>
      </c>
      <c r="E312" s="107" t="s">
        <v>537</v>
      </c>
      <c r="F312" s="108" t="s">
        <v>538</v>
      </c>
      <c r="G312" s="109" t="s">
        <v>151</v>
      </c>
      <c r="H312" s="110">
        <v>120</v>
      </c>
      <c r="I312" s="111"/>
      <c r="J312" s="112">
        <f>ROUND($I$312*$H$312,2)</f>
        <v>0</v>
      </c>
      <c r="K312" s="22"/>
      <c r="L312" s="113"/>
      <c r="M312" s="114" t="s">
        <v>45</v>
      </c>
      <c r="O312" s="115">
        <f>$N$312*$H$312</f>
        <v>0</v>
      </c>
      <c r="P312" s="115">
        <v>0</v>
      </c>
      <c r="Q312" s="115">
        <f>$P$312*$H$312</f>
        <v>0</v>
      </c>
      <c r="R312" s="115">
        <v>0</v>
      </c>
      <c r="S312" s="116">
        <f>$R$312*$H$312</f>
        <v>0</v>
      </c>
      <c r="AQ312" s="71" t="s">
        <v>143</v>
      </c>
      <c r="AS312" s="71" t="s">
        <v>139</v>
      </c>
      <c r="AT312" s="71" t="s">
        <v>79</v>
      </c>
      <c r="AX312" s="6" t="s">
        <v>137</v>
      </c>
      <c r="BD312" s="117">
        <f>IF($M$312="základní",$J$312,0)</f>
        <v>0</v>
      </c>
      <c r="BE312" s="117">
        <f>IF($M$312="snížená",$J$312,0)</f>
        <v>0</v>
      </c>
      <c r="BF312" s="117">
        <f>IF($M$312="zákl. přenesená",$J$312,0)</f>
        <v>0</v>
      </c>
      <c r="BG312" s="117">
        <f>IF($M$312="sníž. přenesená",$J$312,0)</f>
        <v>0</v>
      </c>
      <c r="BH312" s="117">
        <f>IF($M$312="nulová",$J$312,0)</f>
        <v>0</v>
      </c>
      <c r="BI312" s="71" t="s">
        <v>21</v>
      </c>
      <c r="BJ312" s="117">
        <f>ROUND($I$312*$H$312,2)</f>
        <v>0</v>
      </c>
      <c r="BK312" s="71" t="s">
        <v>143</v>
      </c>
      <c r="BL312" s="71" t="s">
        <v>539</v>
      </c>
    </row>
    <row r="313" spans="2:46" s="6" customFormat="1" ht="16.5" customHeight="1">
      <c r="B313" s="22"/>
      <c r="D313" s="118" t="s">
        <v>145</v>
      </c>
      <c r="F313" s="119" t="s">
        <v>538</v>
      </c>
      <c r="K313" s="22"/>
      <c r="L313" s="48"/>
      <c r="S313" s="49"/>
      <c r="AS313" s="6" t="s">
        <v>145</v>
      </c>
      <c r="AT313" s="6" t="s">
        <v>79</v>
      </c>
    </row>
    <row r="314" spans="2:64" s="6" customFormat="1" ht="15.75" customHeight="1">
      <c r="B314" s="22"/>
      <c r="C314" s="106" t="s">
        <v>540</v>
      </c>
      <c r="D314" s="106" t="s">
        <v>139</v>
      </c>
      <c r="E314" s="107" t="s">
        <v>541</v>
      </c>
      <c r="F314" s="108" t="s">
        <v>542</v>
      </c>
      <c r="G314" s="109" t="s">
        <v>151</v>
      </c>
      <c r="H314" s="110">
        <v>7200</v>
      </c>
      <c r="I314" s="111"/>
      <c r="J314" s="112">
        <f>ROUND($I$314*$H$314,2)</f>
        <v>0</v>
      </c>
      <c r="K314" s="22"/>
      <c r="L314" s="113"/>
      <c r="M314" s="114" t="s">
        <v>45</v>
      </c>
      <c r="O314" s="115">
        <f>$N$314*$H$314</f>
        <v>0</v>
      </c>
      <c r="P314" s="115">
        <v>0</v>
      </c>
      <c r="Q314" s="115">
        <f>$P$314*$H$314</f>
        <v>0</v>
      </c>
      <c r="R314" s="115">
        <v>0</v>
      </c>
      <c r="S314" s="116">
        <f>$R$314*$H$314</f>
        <v>0</v>
      </c>
      <c r="AQ314" s="71" t="s">
        <v>143</v>
      </c>
      <c r="AS314" s="71" t="s">
        <v>139</v>
      </c>
      <c r="AT314" s="71" t="s">
        <v>79</v>
      </c>
      <c r="AX314" s="6" t="s">
        <v>137</v>
      </c>
      <c r="BD314" s="117">
        <f>IF($M$314="základní",$J$314,0)</f>
        <v>0</v>
      </c>
      <c r="BE314" s="117">
        <f>IF($M$314="snížená",$J$314,0)</f>
        <v>0</v>
      </c>
      <c r="BF314" s="117">
        <f>IF($M$314="zákl. přenesená",$J$314,0)</f>
        <v>0</v>
      </c>
      <c r="BG314" s="117">
        <f>IF($M$314="sníž. přenesená",$J$314,0)</f>
        <v>0</v>
      </c>
      <c r="BH314" s="117">
        <f>IF($M$314="nulová",$J$314,0)</f>
        <v>0</v>
      </c>
      <c r="BI314" s="71" t="s">
        <v>21</v>
      </c>
      <c r="BJ314" s="117">
        <f>ROUND($I$314*$H$314,2)</f>
        <v>0</v>
      </c>
      <c r="BK314" s="71" t="s">
        <v>143</v>
      </c>
      <c r="BL314" s="71" t="s">
        <v>543</v>
      </c>
    </row>
    <row r="315" spans="2:46" s="6" customFormat="1" ht="16.5" customHeight="1">
      <c r="B315" s="22"/>
      <c r="D315" s="118" t="s">
        <v>145</v>
      </c>
      <c r="F315" s="119" t="s">
        <v>544</v>
      </c>
      <c r="K315" s="22"/>
      <c r="L315" s="48"/>
      <c r="S315" s="49"/>
      <c r="AS315" s="6" t="s">
        <v>145</v>
      </c>
      <c r="AT315" s="6" t="s">
        <v>79</v>
      </c>
    </row>
    <row r="316" spans="2:50" s="6" customFormat="1" ht="15.75" customHeight="1">
      <c r="B316" s="120"/>
      <c r="D316" s="121" t="s">
        <v>147</v>
      </c>
      <c r="E316" s="122"/>
      <c r="F316" s="123" t="s">
        <v>545</v>
      </c>
      <c r="H316" s="124">
        <v>7200</v>
      </c>
      <c r="K316" s="120"/>
      <c r="L316" s="125"/>
      <c r="S316" s="126"/>
      <c r="AS316" s="122" t="s">
        <v>147</v>
      </c>
      <c r="AT316" s="122" t="s">
        <v>79</v>
      </c>
      <c r="AU316" s="122" t="s">
        <v>79</v>
      </c>
      <c r="AV316" s="122" t="s">
        <v>85</v>
      </c>
      <c r="AW316" s="122" t="s">
        <v>21</v>
      </c>
      <c r="AX316" s="122" t="s">
        <v>137</v>
      </c>
    </row>
    <row r="317" spans="2:64" s="6" customFormat="1" ht="15.75" customHeight="1">
      <c r="B317" s="22"/>
      <c r="C317" s="106" t="s">
        <v>546</v>
      </c>
      <c r="D317" s="106" t="s">
        <v>139</v>
      </c>
      <c r="E317" s="107" t="s">
        <v>547</v>
      </c>
      <c r="F317" s="108" t="s">
        <v>548</v>
      </c>
      <c r="G317" s="109" t="s">
        <v>151</v>
      </c>
      <c r="H317" s="110">
        <v>120</v>
      </c>
      <c r="I317" s="111"/>
      <c r="J317" s="112">
        <f>ROUND($I$317*$H$317,2)</f>
        <v>0</v>
      </c>
      <c r="K317" s="22"/>
      <c r="L317" s="113"/>
      <c r="M317" s="114" t="s">
        <v>45</v>
      </c>
      <c r="O317" s="115">
        <f>$N$317*$H$317</f>
        <v>0</v>
      </c>
      <c r="P317" s="115">
        <v>0</v>
      </c>
      <c r="Q317" s="115">
        <f>$P$317*$H$317</f>
        <v>0</v>
      </c>
      <c r="R317" s="115">
        <v>0</v>
      </c>
      <c r="S317" s="116">
        <f>$R$317*$H$317</f>
        <v>0</v>
      </c>
      <c r="AQ317" s="71" t="s">
        <v>143</v>
      </c>
      <c r="AS317" s="71" t="s">
        <v>139</v>
      </c>
      <c r="AT317" s="71" t="s">
        <v>79</v>
      </c>
      <c r="AX317" s="6" t="s">
        <v>137</v>
      </c>
      <c r="BD317" s="117">
        <f>IF($M$317="základní",$J$317,0)</f>
        <v>0</v>
      </c>
      <c r="BE317" s="117">
        <f>IF($M$317="snížená",$J$317,0)</f>
        <v>0</v>
      </c>
      <c r="BF317" s="117">
        <f>IF($M$317="zákl. přenesená",$J$317,0)</f>
        <v>0</v>
      </c>
      <c r="BG317" s="117">
        <f>IF($M$317="sníž. přenesená",$J$317,0)</f>
        <v>0</v>
      </c>
      <c r="BH317" s="117">
        <f>IF($M$317="nulová",$J$317,0)</f>
        <v>0</v>
      </c>
      <c r="BI317" s="71" t="s">
        <v>21</v>
      </c>
      <c r="BJ317" s="117">
        <f>ROUND($I$317*$H$317,2)</f>
        <v>0</v>
      </c>
      <c r="BK317" s="71" t="s">
        <v>143</v>
      </c>
      <c r="BL317" s="71" t="s">
        <v>549</v>
      </c>
    </row>
    <row r="318" spans="2:46" s="6" customFormat="1" ht="16.5" customHeight="1">
      <c r="B318" s="22"/>
      <c r="D318" s="118" t="s">
        <v>145</v>
      </c>
      <c r="F318" s="119" t="s">
        <v>548</v>
      </c>
      <c r="K318" s="22"/>
      <c r="L318" s="48"/>
      <c r="S318" s="49"/>
      <c r="AS318" s="6" t="s">
        <v>145</v>
      </c>
      <c r="AT318" s="6" t="s">
        <v>79</v>
      </c>
    </row>
    <row r="319" spans="2:64" s="6" customFormat="1" ht="15.75" customHeight="1">
      <c r="B319" s="22"/>
      <c r="C319" s="106" t="s">
        <v>550</v>
      </c>
      <c r="D319" s="106" t="s">
        <v>139</v>
      </c>
      <c r="E319" s="107" t="s">
        <v>551</v>
      </c>
      <c r="F319" s="108" t="s">
        <v>552</v>
      </c>
      <c r="G319" s="109" t="s">
        <v>142</v>
      </c>
      <c r="H319" s="110">
        <v>585</v>
      </c>
      <c r="I319" s="111"/>
      <c r="J319" s="112">
        <f>ROUND($I$319*$H$319,2)</f>
        <v>0</v>
      </c>
      <c r="K319" s="22"/>
      <c r="L319" s="113"/>
      <c r="M319" s="114" t="s">
        <v>45</v>
      </c>
      <c r="O319" s="115">
        <f>$N$319*$H$319</f>
        <v>0</v>
      </c>
      <c r="P319" s="115">
        <v>0</v>
      </c>
      <c r="Q319" s="115">
        <f>$P$319*$H$319</f>
        <v>0</v>
      </c>
      <c r="R319" s="115">
        <v>0</v>
      </c>
      <c r="S319" s="116">
        <f>$R$319*$H$319</f>
        <v>0</v>
      </c>
      <c r="AQ319" s="71" t="s">
        <v>143</v>
      </c>
      <c r="AS319" s="71" t="s">
        <v>139</v>
      </c>
      <c r="AT319" s="71" t="s">
        <v>79</v>
      </c>
      <c r="AX319" s="6" t="s">
        <v>137</v>
      </c>
      <c r="BD319" s="117">
        <f>IF($M$319="základní",$J$319,0)</f>
        <v>0</v>
      </c>
      <c r="BE319" s="117">
        <f>IF($M$319="snížená",$J$319,0)</f>
        <v>0</v>
      </c>
      <c r="BF319" s="117">
        <f>IF($M$319="zákl. přenesená",$J$319,0)</f>
        <v>0</v>
      </c>
      <c r="BG319" s="117">
        <f>IF($M$319="sníž. přenesená",$J$319,0)</f>
        <v>0</v>
      </c>
      <c r="BH319" s="117">
        <f>IF($M$319="nulová",$J$319,0)</f>
        <v>0</v>
      </c>
      <c r="BI319" s="71" t="s">
        <v>21</v>
      </c>
      <c r="BJ319" s="117">
        <f>ROUND($I$319*$H$319,2)</f>
        <v>0</v>
      </c>
      <c r="BK319" s="71" t="s">
        <v>143</v>
      </c>
      <c r="BL319" s="71" t="s">
        <v>553</v>
      </c>
    </row>
    <row r="320" spans="2:46" s="6" customFormat="1" ht="16.5" customHeight="1">
      <c r="B320" s="22"/>
      <c r="D320" s="118" t="s">
        <v>145</v>
      </c>
      <c r="F320" s="119" t="s">
        <v>554</v>
      </c>
      <c r="K320" s="22"/>
      <c r="L320" s="48"/>
      <c r="S320" s="49"/>
      <c r="AS320" s="6" t="s">
        <v>145</v>
      </c>
      <c r="AT320" s="6" t="s">
        <v>79</v>
      </c>
    </row>
    <row r="321" spans="2:64" s="6" customFormat="1" ht="15.75" customHeight="1">
      <c r="B321" s="22"/>
      <c r="C321" s="106" t="s">
        <v>555</v>
      </c>
      <c r="D321" s="106" t="s">
        <v>139</v>
      </c>
      <c r="E321" s="107" t="s">
        <v>556</v>
      </c>
      <c r="F321" s="108" t="s">
        <v>557</v>
      </c>
      <c r="G321" s="109" t="s">
        <v>142</v>
      </c>
      <c r="H321" s="110">
        <v>35100</v>
      </c>
      <c r="I321" s="111"/>
      <c r="J321" s="112">
        <f>ROUND($I$321*$H$321,2)</f>
        <v>0</v>
      </c>
      <c r="K321" s="22"/>
      <c r="L321" s="113"/>
      <c r="M321" s="114" t="s">
        <v>45</v>
      </c>
      <c r="O321" s="115">
        <f>$N$321*$H$321</f>
        <v>0</v>
      </c>
      <c r="P321" s="115">
        <v>0</v>
      </c>
      <c r="Q321" s="115">
        <f>$P$321*$H$321</f>
        <v>0</v>
      </c>
      <c r="R321" s="115">
        <v>0</v>
      </c>
      <c r="S321" s="116">
        <f>$R$321*$H$321</f>
        <v>0</v>
      </c>
      <c r="AQ321" s="71" t="s">
        <v>143</v>
      </c>
      <c r="AS321" s="71" t="s">
        <v>139</v>
      </c>
      <c r="AT321" s="71" t="s">
        <v>79</v>
      </c>
      <c r="AX321" s="6" t="s">
        <v>137</v>
      </c>
      <c r="BD321" s="117">
        <f>IF($M$321="základní",$J$321,0)</f>
        <v>0</v>
      </c>
      <c r="BE321" s="117">
        <f>IF($M$321="snížená",$J$321,0)</f>
        <v>0</v>
      </c>
      <c r="BF321" s="117">
        <f>IF($M$321="zákl. přenesená",$J$321,0)</f>
        <v>0</v>
      </c>
      <c r="BG321" s="117">
        <f>IF($M$321="sníž. přenesená",$J$321,0)</f>
        <v>0</v>
      </c>
      <c r="BH321" s="117">
        <f>IF($M$321="nulová",$J$321,0)</f>
        <v>0</v>
      </c>
      <c r="BI321" s="71" t="s">
        <v>21</v>
      </c>
      <c r="BJ321" s="117">
        <f>ROUND($I$321*$H$321,2)</f>
        <v>0</v>
      </c>
      <c r="BK321" s="71" t="s">
        <v>143</v>
      </c>
      <c r="BL321" s="71" t="s">
        <v>558</v>
      </c>
    </row>
    <row r="322" spans="2:46" s="6" customFormat="1" ht="16.5" customHeight="1">
      <c r="B322" s="22"/>
      <c r="D322" s="118" t="s">
        <v>145</v>
      </c>
      <c r="F322" s="119" t="s">
        <v>559</v>
      </c>
      <c r="K322" s="22"/>
      <c r="L322" s="48"/>
      <c r="S322" s="49"/>
      <c r="AS322" s="6" t="s">
        <v>145</v>
      </c>
      <c r="AT322" s="6" t="s">
        <v>79</v>
      </c>
    </row>
    <row r="323" spans="2:50" s="6" customFormat="1" ht="15.75" customHeight="1">
      <c r="B323" s="120"/>
      <c r="D323" s="121" t="s">
        <v>147</v>
      </c>
      <c r="E323" s="122"/>
      <c r="F323" s="123" t="s">
        <v>560</v>
      </c>
      <c r="H323" s="124">
        <v>35100</v>
      </c>
      <c r="K323" s="120"/>
      <c r="L323" s="125"/>
      <c r="S323" s="126"/>
      <c r="AS323" s="122" t="s">
        <v>147</v>
      </c>
      <c r="AT323" s="122" t="s">
        <v>79</v>
      </c>
      <c r="AU323" s="122" t="s">
        <v>79</v>
      </c>
      <c r="AV323" s="122" t="s">
        <v>85</v>
      </c>
      <c r="AW323" s="122" t="s">
        <v>21</v>
      </c>
      <c r="AX323" s="122" t="s">
        <v>137</v>
      </c>
    </row>
    <row r="324" spans="2:64" s="6" customFormat="1" ht="15.75" customHeight="1">
      <c r="B324" s="22"/>
      <c r="C324" s="106" t="s">
        <v>561</v>
      </c>
      <c r="D324" s="106" t="s">
        <v>139</v>
      </c>
      <c r="E324" s="107" t="s">
        <v>562</v>
      </c>
      <c r="F324" s="108" t="s">
        <v>563</v>
      </c>
      <c r="G324" s="109" t="s">
        <v>151</v>
      </c>
      <c r="H324" s="110">
        <v>4</v>
      </c>
      <c r="I324" s="111"/>
      <c r="J324" s="112">
        <f>ROUND($I$324*$H$324,2)</f>
        <v>0</v>
      </c>
      <c r="K324" s="22"/>
      <c r="L324" s="113"/>
      <c r="M324" s="114" t="s">
        <v>45</v>
      </c>
      <c r="O324" s="115">
        <f>$N$324*$H$324</f>
        <v>0</v>
      </c>
      <c r="P324" s="115">
        <v>0</v>
      </c>
      <c r="Q324" s="115">
        <f>$P$324*$H$324</f>
        <v>0</v>
      </c>
      <c r="R324" s="115">
        <v>0</v>
      </c>
      <c r="S324" s="116">
        <f>$R$324*$H$324</f>
        <v>0</v>
      </c>
      <c r="AQ324" s="71" t="s">
        <v>143</v>
      </c>
      <c r="AS324" s="71" t="s">
        <v>139</v>
      </c>
      <c r="AT324" s="71" t="s">
        <v>79</v>
      </c>
      <c r="AX324" s="6" t="s">
        <v>137</v>
      </c>
      <c r="BD324" s="117">
        <f>IF($M$324="základní",$J$324,0)</f>
        <v>0</v>
      </c>
      <c r="BE324" s="117">
        <f>IF($M$324="snížená",$J$324,0)</f>
        <v>0</v>
      </c>
      <c r="BF324" s="117">
        <f>IF($M$324="zákl. přenesená",$J$324,0)</f>
        <v>0</v>
      </c>
      <c r="BG324" s="117">
        <f>IF($M$324="sníž. přenesená",$J$324,0)</f>
        <v>0</v>
      </c>
      <c r="BH324" s="117">
        <f>IF($M$324="nulová",$J$324,0)</f>
        <v>0</v>
      </c>
      <c r="BI324" s="71" t="s">
        <v>21</v>
      </c>
      <c r="BJ324" s="117">
        <f>ROUND($I$324*$H$324,2)</f>
        <v>0</v>
      </c>
      <c r="BK324" s="71" t="s">
        <v>143</v>
      </c>
      <c r="BL324" s="71" t="s">
        <v>564</v>
      </c>
    </row>
    <row r="325" spans="2:46" s="6" customFormat="1" ht="16.5" customHeight="1">
      <c r="B325" s="22"/>
      <c r="D325" s="118" t="s">
        <v>145</v>
      </c>
      <c r="F325" s="119" t="s">
        <v>565</v>
      </c>
      <c r="K325" s="22"/>
      <c r="L325" s="48"/>
      <c r="S325" s="49"/>
      <c r="AS325" s="6" t="s">
        <v>145</v>
      </c>
      <c r="AT325" s="6" t="s">
        <v>79</v>
      </c>
    </row>
    <row r="326" spans="2:64" s="6" customFormat="1" ht="15.75" customHeight="1">
      <c r="B326" s="22"/>
      <c r="C326" s="106" t="s">
        <v>566</v>
      </c>
      <c r="D326" s="106" t="s">
        <v>139</v>
      </c>
      <c r="E326" s="107" t="s">
        <v>567</v>
      </c>
      <c r="F326" s="108" t="s">
        <v>568</v>
      </c>
      <c r="G326" s="109" t="s">
        <v>151</v>
      </c>
      <c r="H326" s="110">
        <v>240</v>
      </c>
      <c r="I326" s="111"/>
      <c r="J326" s="112">
        <f>ROUND($I$326*$H$326,2)</f>
        <v>0</v>
      </c>
      <c r="K326" s="22"/>
      <c r="L326" s="113"/>
      <c r="M326" s="114" t="s">
        <v>45</v>
      </c>
      <c r="O326" s="115">
        <f>$N$326*$H$326</f>
        <v>0</v>
      </c>
      <c r="P326" s="115">
        <v>0</v>
      </c>
      <c r="Q326" s="115">
        <f>$P$326*$H$326</f>
        <v>0</v>
      </c>
      <c r="R326" s="115">
        <v>0</v>
      </c>
      <c r="S326" s="116">
        <f>$R$326*$H$326</f>
        <v>0</v>
      </c>
      <c r="AQ326" s="71" t="s">
        <v>143</v>
      </c>
      <c r="AS326" s="71" t="s">
        <v>139</v>
      </c>
      <c r="AT326" s="71" t="s">
        <v>79</v>
      </c>
      <c r="AX326" s="6" t="s">
        <v>137</v>
      </c>
      <c r="BD326" s="117">
        <f>IF($M$326="základní",$J$326,0)</f>
        <v>0</v>
      </c>
      <c r="BE326" s="117">
        <f>IF($M$326="snížená",$J$326,0)</f>
        <v>0</v>
      </c>
      <c r="BF326" s="117">
        <f>IF($M$326="zákl. přenesená",$J$326,0)</f>
        <v>0</v>
      </c>
      <c r="BG326" s="117">
        <f>IF($M$326="sníž. přenesená",$J$326,0)</f>
        <v>0</v>
      </c>
      <c r="BH326" s="117">
        <f>IF($M$326="nulová",$J$326,0)</f>
        <v>0</v>
      </c>
      <c r="BI326" s="71" t="s">
        <v>21</v>
      </c>
      <c r="BJ326" s="117">
        <f>ROUND($I$326*$H$326,2)</f>
        <v>0</v>
      </c>
      <c r="BK326" s="71" t="s">
        <v>143</v>
      </c>
      <c r="BL326" s="71" t="s">
        <v>569</v>
      </c>
    </row>
    <row r="327" spans="2:46" s="6" customFormat="1" ht="16.5" customHeight="1">
      <c r="B327" s="22"/>
      <c r="D327" s="118" t="s">
        <v>145</v>
      </c>
      <c r="F327" s="119" t="s">
        <v>570</v>
      </c>
      <c r="K327" s="22"/>
      <c r="L327" s="48"/>
      <c r="S327" s="49"/>
      <c r="AS327" s="6" t="s">
        <v>145</v>
      </c>
      <c r="AT327" s="6" t="s">
        <v>79</v>
      </c>
    </row>
    <row r="328" spans="2:50" s="6" customFormat="1" ht="15.75" customHeight="1">
      <c r="B328" s="120"/>
      <c r="D328" s="121" t="s">
        <v>147</v>
      </c>
      <c r="E328" s="122"/>
      <c r="F328" s="123" t="s">
        <v>571</v>
      </c>
      <c r="H328" s="124">
        <v>240</v>
      </c>
      <c r="K328" s="120"/>
      <c r="L328" s="125"/>
      <c r="S328" s="126"/>
      <c r="AS328" s="122" t="s">
        <v>147</v>
      </c>
      <c r="AT328" s="122" t="s">
        <v>79</v>
      </c>
      <c r="AU328" s="122" t="s">
        <v>79</v>
      </c>
      <c r="AV328" s="122" t="s">
        <v>85</v>
      </c>
      <c r="AW328" s="122" t="s">
        <v>21</v>
      </c>
      <c r="AX328" s="122" t="s">
        <v>137</v>
      </c>
    </row>
    <row r="329" spans="2:64" s="6" customFormat="1" ht="15.75" customHeight="1">
      <c r="B329" s="22"/>
      <c r="C329" s="106" t="s">
        <v>572</v>
      </c>
      <c r="D329" s="106" t="s">
        <v>139</v>
      </c>
      <c r="E329" s="107" t="s">
        <v>573</v>
      </c>
      <c r="F329" s="108" t="s">
        <v>574</v>
      </c>
      <c r="G329" s="109" t="s">
        <v>142</v>
      </c>
      <c r="H329" s="110">
        <v>560</v>
      </c>
      <c r="I329" s="111"/>
      <c r="J329" s="112">
        <f>ROUND($I$329*$H$329,2)</f>
        <v>0</v>
      </c>
      <c r="K329" s="22"/>
      <c r="L329" s="113"/>
      <c r="M329" s="114" t="s">
        <v>45</v>
      </c>
      <c r="O329" s="115">
        <f>$N$329*$H$329</f>
        <v>0</v>
      </c>
      <c r="P329" s="115">
        <v>1E-05</v>
      </c>
      <c r="Q329" s="115">
        <f>$P$329*$H$329</f>
        <v>0.005600000000000001</v>
      </c>
      <c r="R329" s="115">
        <v>0</v>
      </c>
      <c r="S329" s="116">
        <f>$R$329*$H$329</f>
        <v>0</v>
      </c>
      <c r="AQ329" s="71" t="s">
        <v>143</v>
      </c>
      <c r="AS329" s="71" t="s">
        <v>139</v>
      </c>
      <c r="AT329" s="71" t="s">
        <v>79</v>
      </c>
      <c r="AX329" s="6" t="s">
        <v>137</v>
      </c>
      <c r="BD329" s="117">
        <f>IF($M$329="základní",$J$329,0)</f>
        <v>0</v>
      </c>
      <c r="BE329" s="117">
        <f>IF($M$329="snížená",$J$329,0)</f>
        <v>0</v>
      </c>
      <c r="BF329" s="117">
        <f>IF($M$329="zákl. přenesená",$J$329,0)</f>
        <v>0</v>
      </c>
      <c r="BG329" s="117">
        <f>IF($M$329="sníž. přenesená",$J$329,0)</f>
        <v>0</v>
      </c>
      <c r="BH329" s="117">
        <f>IF($M$329="nulová",$J$329,0)</f>
        <v>0</v>
      </c>
      <c r="BI329" s="71" t="s">
        <v>21</v>
      </c>
      <c r="BJ329" s="117">
        <f>ROUND($I$329*$H$329,2)</f>
        <v>0</v>
      </c>
      <c r="BK329" s="71" t="s">
        <v>143</v>
      </c>
      <c r="BL329" s="71" t="s">
        <v>575</v>
      </c>
    </row>
    <row r="330" spans="2:46" s="6" customFormat="1" ht="16.5" customHeight="1">
      <c r="B330" s="22"/>
      <c r="D330" s="118" t="s">
        <v>145</v>
      </c>
      <c r="F330" s="119" t="s">
        <v>576</v>
      </c>
      <c r="K330" s="22"/>
      <c r="L330" s="48"/>
      <c r="S330" s="49"/>
      <c r="AS330" s="6" t="s">
        <v>145</v>
      </c>
      <c r="AT330" s="6" t="s">
        <v>79</v>
      </c>
    </row>
    <row r="331" spans="2:64" s="6" customFormat="1" ht="15.75" customHeight="1">
      <c r="B331" s="22"/>
      <c r="C331" s="106" t="s">
        <v>577</v>
      </c>
      <c r="D331" s="106" t="s">
        <v>139</v>
      </c>
      <c r="E331" s="107" t="s">
        <v>578</v>
      </c>
      <c r="F331" s="108" t="s">
        <v>579</v>
      </c>
      <c r="G331" s="109" t="s">
        <v>157</v>
      </c>
      <c r="H331" s="110">
        <v>18</v>
      </c>
      <c r="I331" s="111"/>
      <c r="J331" s="112">
        <f>ROUND($I$331*$H$331,2)</f>
        <v>0</v>
      </c>
      <c r="K331" s="22"/>
      <c r="L331" s="113"/>
      <c r="M331" s="114" t="s">
        <v>45</v>
      </c>
      <c r="O331" s="115">
        <f>$N$331*$H$331</f>
        <v>0</v>
      </c>
      <c r="P331" s="115">
        <v>0</v>
      </c>
      <c r="Q331" s="115">
        <f>$P$331*$H$331</f>
        <v>0</v>
      </c>
      <c r="R331" s="115">
        <v>2.4</v>
      </c>
      <c r="S331" s="116">
        <f>$R$331*$H$331</f>
        <v>43.199999999999996</v>
      </c>
      <c r="AQ331" s="71" t="s">
        <v>143</v>
      </c>
      <c r="AS331" s="71" t="s">
        <v>139</v>
      </c>
      <c r="AT331" s="71" t="s">
        <v>79</v>
      </c>
      <c r="AX331" s="6" t="s">
        <v>137</v>
      </c>
      <c r="BD331" s="117">
        <f>IF($M$331="základní",$J$331,0)</f>
        <v>0</v>
      </c>
      <c r="BE331" s="117">
        <f>IF($M$331="snížená",$J$331,0)</f>
        <v>0</v>
      </c>
      <c r="BF331" s="117">
        <f>IF($M$331="zákl. přenesená",$J$331,0)</f>
        <v>0</v>
      </c>
      <c r="BG331" s="117">
        <f>IF($M$331="sníž. přenesená",$J$331,0)</f>
        <v>0</v>
      </c>
      <c r="BH331" s="117">
        <f>IF($M$331="nulová",$J$331,0)</f>
        <v>0</v>
      </c>
      <c r="BI331" s="71" t="s">
        <v>21</v>
      </c>
      <c r="BJ331" s="117">
        <f>ROUND($I$331*$H$331,2)</f>
        <v>0</v>
      </c>
      <c r="BK331" s="71" t="s">
        <v>143</v>
      </c>
      <c r="BL331" s="71" t="s">
        <v>580</v>
      </c>
    </row>
    <row r="332" spans="2:46" s="6" customFormat="1" ht="16.5" customHeight="1">
      <c r="B332" s="22"/>
      <c r="D332" s="118" t="s">
        <v>145</v>
      </c>
      <c r="F332" s="119" t="s">
        <v>581</v>
      </c>
      <c r="K332" s="22"/>
      <c r="L332" s="48"/>
      <c r="S332" s="49"/>
      <c r="AS332" s="6" t="s">
        <v>145</v>
      </c>
      <c r="AT332" s="6" t="s">
        <v>79</v>
      </c>
    </row>
    <row r="333" spans="2:50" s="6" customFormat="1" ht="15.75" customHeight="1">
      <c r="B333" s="120"/>
      <c r="D333" s="121" t="s">
        <v>147</v>
      </c>
      <c r="E333" s="122"/>
      <c r="F333" s="123" t="s">
        <v>582</v>
      </c>
      <c r="H333" s="124">
        <v>18</v>
      </c>
      <c r="K333" s="120"/>
      <c r="L333" s="125"/>
      <c r="S333" s="126"/>
      <c r="AS333" s="122" t="s">
        <v>147</v>
      </c>
      <c r="AT333" s="122" t="s">
        <v>79</v>
      </c>
      <c r="AU333" s="122" t="s">
        <v>79</v>
      </c>
      <c r="AV333" s="122" t="s">
        <v>85</v>
      </c>
      <c r="AW333" s="122" t="s">
        <v>21</v>
      </c>
      <c r="AX333" s="122" t="s">
        <v>137</v>
      </c>
    </row>
    <row r="334" spans="2:64" s="6" customFormat="1" ht="15.75" customHeight="1">
      <c r="B334" s="22"/>
      <c r="C334" s="106" t="s">
        <v>583</v>
      </c>
      <c r="D334" s="106" t="s">
        <v>139</v>
      </c>
      <c r="E334" s="107" t="s">
        <v>584</v>
      </c>
      <c r="F334" s="108" t="s">
        <v>585</v>
      </c>
      <c r="G334" s="109" t="s">
        <v>157</v>
      </c>
      <c r="H334" s="110">
        <v>14.981</v>
      </c>
      <c r="I334" s="111"/>
      <c r="J334" s="112">
        <f>ROUND($I$334*$H$334,2)</f>
        <v>0</v>
      </c>
      <c r="K334" s="22"/>
      <c r="L334" s="113"/>
      <c r="M334" s="114" t="s">
        <v>45</v>
      </c>
      <c r="O334" s="115">
        <f>$N$334*$H$334</f>
        <v>0</v>
      </c>
      <c r="P334" s="115">
        <v>0</v>
      </c>
      <c r="Q334" s="115">
        <f>$P$334*$H$334</f>
        <v>0</v>
      </c>
      <c r="R334" s="115">
        <v>2.4</v>
      </c>
      <c r="S334" s="116">
        <f>$R$334*$H$334</f>
        <v>35.9544</v>
      </c>
      <c r="AQ334" s="71" t="s">
        <v>143</v>
      </c>
      <c r="AS334" s="71" t="s">
        <v>139</v>
      </c>
      <c r="AT334" s="71" t="s">
        <v>79</v>
      </c>
      <c r="AX334" s="6" t="s">
        <v>137</v>
      </c>
      <c r="BD334" s="117">
        <f>IF($M$334="základní",$J$334,0)</f>
        <v>0</v>
      </c>
      <c r="BE334" s="117">
        <f>IF($M$334="snížená",$J$334,0)</f>
        <v>0</v>
      </c>
      <c r="BF334" s="117">
        <f>IF($M$334="zákl. přenesená",$J$334,0)</f>
        <v>0</v>
      </c>
      <c r="BG334" s="117">
        <f>IF($M$334="sníž. přenesená",$J$334,0)</f>
        <v>0</v>
      </c>
      <c r="BH334" s="117">
        <f>IF($M$334="nulová",$J$334,0)</f>
        <v>0</v>
      </c>
      <c r="BI334" s="71" t="s">
        <v>21</v>
      </c>
      <c r="BJ334" s="117">
        <f>ROUND($I$334*$H$334,2)</f>
        <v>0</v>
      </c>
      <c r="BK334" s="71" t="s">
        <v>143</v>
      </c>
      <c r="BL334" s="71" t="s">
        <v>586</v>
      </c>
    </row>
    <row r="335" spans="2:46" s="6" customFormat="1" ht="16.5" customHeight="1">
      <c r="B335" s="22"/>
      <c r="D335" s="118" t="s">
        <v>145</v>
      </c>
      <c r="F335" s="119" t="s">
        <v>587</v>
      </c>
      <c r="K335" s="22"/>
      <c r="L335" s="48"/>
      <c r="S335" s="49"/>
      <c r="AS335" s="6" t="s">
        <v>145</v>
      </c>
      <c r="AT335" s="6" t="s">
        <v>79</v>
      </c>
    </row>
    <row r="336" spans="2:50" s="6" customFormat="1" ht="15.75" customHeight="1">
      <c r="B336" s="120"/>
      <c r="D336" s="121" t="s">
        <v>147</v>
      </c>
      <c r="E336" s="122"/>
      <c r="F336" s="123" t="s">
        <v>271</v>
      </c>
      <c r="H336" s="124">
        <v>14.981</v>
      </c>
      <c r="K336" s="120"/>
      <c r="L336" s="125"/>
      <c r="S336" s="126"/>
      <c r="AS336" s="122" t="s">
        <v>147</v>
      </c>
      <c r="AT336" s="122" t="s">
        <v>79</v>
      </c>
      <c r="AU336" s="122" t="s">
        <v>79</v>
      </c>
      <c r="AV336" s="122" t="s">
        <v>85</v>
      </c>
      <c r="AW336" s="122" t="s">
        <v>21</v>
      </c>
      <c r="AX336" s="122" t="s">
        <v>137</v>
      </c>
    </row>
    <row r="337" spans="2:64" s="6" customFormat="1" ht="15.75" customHeight="1">
      <c r="B337" s="22"/>
      <c r="C337" s="106" t="s">
        <v>588</v>
      </c>
      <c r="D337" s="106" t="s">
        <v>139</v>
      </c>
      <c r="E337" s="107" t="s">
        <v>589</v>
      </c>
      <c r="F337" s="108" t="s">
        <v>590</v>
      </c>
      <c r="G337" s="109" t="s">
        <v>157</v>
      </c>
      <c r="H337" s="110">
        <v>42.42</v>
      </c>
      <c r="I337" s="111"/>
      <c r="J337" s="112">
        <f>ROUND($I$337*$H$337,2)</f>
        <v>0</v>
      </c>
      <c r="K337" s="22"/>
      <c r="L337" s="113"/>
      <c r="M337" s="114" t="s">
        <v>45</v>
      </c>
      <c r="O337" s="115">
        <f>$N$337*$H$337</f>
        <v>0</v>
      </c>
      <c r="P337" s="115">
        <v>0</v>
      </c>
      <c r="Q337" s="115">
        <f>$P$337*$H$337</f>
        <v>0</v>
      </c>
      <c r="R337" s="115">
        <v>2.4</v>
      </c>
      <c r="S337" s="116">
        <f>$R$337*$H$337</f>
        <v>101.808</v>
      </c>
      <c r="AQ337" s="71" t="s">
        <v>143</v>
      </c>
      <c r="AS337" s="71" t="s">
        <v>139</v>
      </c>
      <c r="AT337" s="71" t="s">
        <v>79</v>
      </c>
      <c r="AX337" s="6" t="s">
        <v>137</v>
      </c>
      <c r="BD337" s="117">
        <f>IF($M$337="základní",$J$337,0)</f>
        <v>0</v>
      </c>
      <c r="BE337" s="117">
        <f>IF($M$337="snížená",$J$337,0)</f>
        <v>0</v>
      </c>
      <c r="BF337" s="117">
        <f>IF($M$337="zákl. přenesená",$J$337,0)</f>
        <v>0</v>
      </c>
      <c r="BG337" s="117">
        <f>IF($M$337="sníž. přenesená",$J$337,0)</f>
        <v>0</v>
      </c>
      <c r="BH337" s="117">
        <f>IF($M$337="nulová",$J$337,0)</f>
        <v>0</v>
      </c>
      <c r="BI337" s="71" t="s">
        <v>21</v>
      </c>
      <c r="BJ337" s="117">
        <f>ROUND($I$337*$H$337,2)</f>
        <v>0</v>
      </c>
      <c r="BK337" s="71" t="s">
        <v>143</v>
      </c>
      <c r="BL337" s="71" t="s">
        <v>591</v>
      </c>
    </row>
    <row r="338" spans="2:46" s="6" customFormat="1" ht="16.5" customHeight="1">
      <c r="B338" s="22"/>
      <c r="D338" s="118" t="s">
        <v>145</v>
      </c>
      <c r="F338" s="119" t="s">
        <v>592</v>
      </c>
      <c r="K338" s="22"/>
      <c r="L338" s="48"/>
      <c r="S338" s="49"/>
      <c r="AS338" s="6" t="s">
        <v>145</v>
      </c>
      <c r="AT338" s="6" t="s">
        <v>79</v>
      </c>
    </row>
    <row r="339" spans="2:50" s="6" customFormat="1" ht="15.75" customHeight="1">
      <c r="B339" s="120"/>
      <c r="D339" s="121" t="s">
        <v>147</v>
      </c>
      <c r="E339" s="122"/>
      <c r="F339" s="123" t="s">
        <v>266</v>
      </c>
      <c r="H339" s="124">
        <v>42.42</v>
      </c>
      <c r="K339" s="120"/>
      <c r="L339" s="125"/>
      <c r="S339" s="126"/>
      <c r="AS339" s="122" t="s">
        <v>147</v>
      </c>
      <c r="AT339" s="122" t="s">
        <v>79</v>
      </c>
      <c r="AU339" s="122" t="s">
        <v>79</v>
      </c>
      <c r="AV339" s="122" t="s">
        <v>85</v>
      </c>
      <c r="AW339" s="122" t="s">
        <v>21</v>
      </c>
      <c r="AX339" s="122" t="s">
        <v>137</v>
      </c>
    </row>
    <row r="340" spans="2:64" s="6" customFormat="1" ht="15.75" customHeight="1">
      <c r="B340" s="22"/>
      <c r="C340" s="106" t="s">
        <v>593</v>
      </c>
      <c r="D340" s="106" t="s">
        <v>139</v>
      </c>
      <c r="E340" s="107" t="s">
        <v>594</v>
      </c>
      <c r="F340" s="108" t="s">
        <v>595</v>
      </c>
      <c r="G340" s="109" t="s">
        <v>157</v>
      </c>
      <c r="H340" s="110">
        <v>101.4</v>
      </c>
      <c r="I340" s="111"/>
      <c r="J340" s="112">
        <f>ROUND($I$340*$H$340,2)</f>
        <v>0</v>
      </c>
      <c r="K340" s="22"/>
      <c r="L340" s="113"/>
      <c r="M340" s="114" t="s">
        <v>45</v>
      </c>
      <c r="O340" s="115">
        <f>$N$340*$H$340</f>
        <v>0</v>
      </c>
      <c r="P340" s="115">
        <v>0</v>
      </c>
      <c r="Q340" s="115">
        <f>$P$340*$H$340</f>
        <v>0</v>
      </c>
      <c r="R340" s="115">
        <v>2.2</v>
      </c>
      <c r="S340" s="116">
        <f>$R$340*$H$340</f>
        <v>223.08000000000004</v>
      </c>
      <c r="AQ340" s="71" t="s">
        <v>143</v>
      </c>
      <c r="AS340" s="71" t="s">
        <v>139</v>
      </c>
      <c r="AT340" s="71" t="s">
        <v>79</v>
      </c>
      <c r="AX340" s="6" t="s">
        <v>137</v>
      </c>
      <c r="BD340" s="117">
        <f>IF($M$340="základní",$J$340,0)</f>
        <v>0</v>
      </c>
      <c r="BE340" s="117">
        <f>IF($M$340="snížená",$J$340,0)</f>
        <v>0</v>
      </c>
      <c r="BF340" s="117">
        <f>IF($M$340="zákl. přenesená",$J$340,0)</f>
        <v>0</v>
      </c>
      <c r="BG340" s="117">
        <f>IF($M$340="sníž. přenesená",$J$340,0)</f>
        <v>0</v>
      </c>
      <c r="BH340" s="117">
        <f>IF($M$340="nulová",$J$340,0)</f>
        <v>0</v>
      </c>
      <c r="BI340" s="71" t="s">
        <v>21</v>
      </c>
      <c r="BJ340" s="117">
        <f>ROUND($I$340*$H$340,2)</f>
        <v>0</v>
      </c>
      <c r="BK340" s="71" t="s">
        <v>143</v>
      </c>
      <c r="BL340" s="71" t="s">
        <v>596</v>
      </c>
    </row>
    <row r="341" spans="2:46" s="6" customFormat="1" ht="27" customHeight="1">
      <c r="B341" s="22"/>
      <c r="D341" s="118" t="s">
        <v>145</v>
      </c>
      <c r="F341" s="119" t="s">
        <v>597</v>
      </c>
      <c r="K341" s="22"/>
      <c r="L341" s="48"/>
      <c r="S341" s="49"/>
      <c r="AS341" s="6" t="s">
        <v>145</v>
      </c>
      <c r="AT341" s="6" t="s">
        <v>79</v>
      </c>
    </row>
    <row r="342" spans="2:50" s="6" customFormat="1" ht="15.75" customHeight="1">
      <c r="B342" s="120"/>
      <c r="D342" s="121" t="s">
        <v>147</v>
      </c>
      <c r="E342" s="122"/>
      <c r="F342" s="123" t="s">
        <v>598</v>
      </c>
      <c r="H342" s="124">
        <v>101.4</v>
      </c>
      <c r="K342" s="120"/>
      <c r="L342" s="125"/>
      <c r="S342" s="126"/>
      <c r="AS342" s="122" t="s">
        <v>147</v>
      </c>
      <c r="AT342" s="122" t="s">
        <v>79</v>
      </c>
      <c r="AU342" s="122" t="s">
        <v>79</v>
      </c>
      <c r="AV342" s="122" t="s">
        <v>85</v>
      </c>
      <c r="AW342" s="122" t="s">
        <v>21</v>
      </c>
      <c r="AX342" s="122" t="s">
        <v>137</v>
      </c>
    </row>
    <row r="343" spans="2:64" s="6" customFormat="1" ht="15.75" customHeight="1">
      <c r="B343" s="22"/>
      <c r="C343" s="106" t="s">
        <v>599</v>
      </c>
      <c r="D343" s="106" t="s">
        <v>139</v>
      </c>
      <c r="E343" s="107" t="s">
        <v>600</v>
      </c>
      <c r="F343" s="108" t="s">
        <v>601</v>
      </c>
      <c r="G343" s="109" t="s">
        <v>142</v>
      </c>
      <c r="H343" s="110">
        <v>73.2</v>
      </c>
      <c r="I343" s="111"/>
      <c r="J343" s="112">
        <f>ROUND($I$343*$H$343,2)</f>
        <v>0</v>
      </c>
      <c r="K343" s="22"/>
      <c r="L343" s="113"/>
      <c r="M343" s="114" t="s">
        <v>45</v>
      </c>
      <c r="O343" s="115">
        <f>$N$343*$H$343</f>
        <v>0</v>
      </c>
      <c r="P343" s="115">
        <v>0</v>
      </c>
      <c r="Q343" s="115">
        <f>$P$343*$H$343</f>
        <v>0</v>
      </c>
      <c r="R343" s="115">
        <v>0.055</v>
      </c>
      <c r="S343" s="116">
        <f>$R$343*$H$343</f>
        <v>4.026</v>
      </c>
      <c r="AQ343" s="71" t="s">
        <v>499</v>
      </c>
      <c r="AS343" s="71" t="s">
        <v>139</v>
      </c>
      <c r="AT343" s="71" t="s">
        <v>79</v>
      </c>
      <c r="AX343" s="6" t="s">
        <v>137</v>
      </c>
      <c r="BD343" s="117">
        <f>IF($M$343="základní",$J$343,0)</f>
        <v>0</v>
      </c>
      <c r="BE343" s="117">
        <f>IF($M$343="snížená",$J$343,0)</f>
        <v>0</v>
      </c>
      <c r="BF343" s="117">
        <f>IF($M$343="zákl. přenesená",$J$343,0)</f>
        <v>0</v>
      </c>
      <c r="BG343" s="117">
        <f>IF($M$343="sníž. přenesená",$J$343,0)</f>
        <v>0</v>
      </c>
      <c r="BH343" s="117">
        <f>IF($M$343="nulová",$J$343,0)</f>
        <v>0</v>
      </c>
      <c r="BI343" s="71" t="s">
        <v>21</v>
      </c>
      <c r="BJ343" s="117">
        <f>ROUND($I$343*$H$343,2)</f>
        <v>0</v>
      </c>
      <c r="BK343" s="71" t="s">
        <v>499</v>
      </c>
      <c r="BL343" s="71" t="s">
        <v>602</v>
      </c>
    </row>
    <row r="344" spans="2:46" s="6" customFormat="1" ht="27" customHeight="1">
      <c r="B344" s="22"/>
      <c r="D344" s="118" t="s">
        <v>145</v>
      </c>
      <c r="F344" s="119" t="s">
        <v>603</v>
      </c>
      <c r="K344" s="22"/>
      <c r="L344" s="48"/>
      <c r="S344" s="49"/>
      <c r="AS344" s="6" t="s">
        <v>145</v>
      </c>
      <c r="AT344" s="6" t="s">
        <v>79</v>
      </c>
    </row>
    <row r="345" spans="2:50" s="6" customFormat="1" ht="15.75" customHeight="1">
      <c r="B345" s="120"/>
      <c r="D345" s="121" t="s">
        <v>147</v>
      </c>
      <c r="E345" s="122"/>
      <c r="F345" s="123" t="s">
        <v>604</v>
      </c>
      <c r="H345" s="124">
        <v>73.2</v>
      </c>
      <c r="K345" s="120"/>
      <c r="L345" s="125"/>
      <c r="S345" s="126"/>
      <c r="AS345" s="122" t="s">
        <v>147</v>
      </c>
      <c r="AT345" s="122" t="s">
        <v>79</v>
      </c>
      <c r="AU345" s="122" t="s">
        <v>79</v>
      </c>
      <c r="AV345" s="122" t="s">
        <v>85</v>
      </c>
      <c r="AW345" s="122" t="s">
        <v>21</v>
      </c>
      <c r="AX345" s="122" t="s">
        <v>137</v>
      </c>
    </row>
    <row r="346" spans="2:64" s="6" customFormat="1" ht="27" customHeight="1">
      <c r="B346" s="22"/>
      <c r="C346" s="106" t="s">
        <v>605</v>
      </c>
      <c r="D346" s="106" t="s">
        <v>139</v>
      </c>
      <c r="E346" s="107" t="s">
        <v>606</v>
      </c>
      <c r="F346" s="108" t="s">
        <v>607</v>
      </c>
      <c r="G346" s="109" t="s">
        <v>285</v>
      </c>
      <c r="H346" s="110">
        <v>10</v>
      </c>
      <c r="I346" s="111"/>
      <c r="J346" s="112">
        <f>ROUND($I$346*$H$346,2)</f>
        <v>0</v>
      </c>
      <c r="K346" s="22"/>
      <c r="L346" s="113"/>
      <c r="M346" s="114" t="s">
        <v>45</v>
      </c>
      <c r="O346" s="115">
        <f>$N$346*$H$346</f>
        <v>0</v>
      </c>
      <c r="P346" s="115">
        <v>0</v>
      </c>
      <c r="Q346" s="115">
        <f>$P$346*$H$346</f>
        <v>0</v>
      </c>
      <c r="R346" s="115">
        <v>0.002</v>
      </c>
      <c r="S346" s="116">
        <f>$R$346*$H$346</f>
        <v>0.02</v>
      </c>
      <c r="AQ346" s="71" t="s">
        <v>143</v>
      </c>
      <c r="AS346" s="71" t="s">
        <v>139</v>
      </c>
      <c r="AT346" s="71" t="s">
        <v>79</v>
      </c>
      <c r="AX346" s="6" t="s">
        <v>137</v>
      </c>
      <c r="BD346" s="117">
        <f>IF($M$346="základní",$J$346,0)</f>
        <v>0</v>
      </c>
      <c r="BE346" s="117">
        <f>IF($M$346="snížená",$J$346,0)</f>
        <v>0</v>
      </c>
      <c r="BF346" s="117">
        <f>IF($M$346="zákl. přenesená",$J$346,0)</f>
        <v>0</v>
      </c>
      <c r="BG346" s="117">
        <f>IF($M$346="sníž. přenesená",$J$346,0)</f>
        <v>0</v>
      </c>
      <c r="BH346" s="117">
        <f>IF($M$346="nulová",$J$346,0)</f>
        <v>0</v>
      </c>
      <c r="BI346" s="71" t="s">
        <v>21</v>
      </c>
      <c r="BJ346" s="117">
        <f>ROUND($I$346*$H$346,2)</f>
        <v>0</v>
      </c>
      <c r="BK346" s="71" t="s">
        <v>143</v>
      </c>
      <c r="BL346" s="71" t="s">
        <v>608</v>
      </c>
    </row>
    <row r="347" spans="2:46" s="6" customFormat="1" ht="27" customHeight="1">
      <c r="B347" s="22"/>
      <c r="D347" s="118" t="s">
        <v>145</v>
      </c>
      <c r="F347" s="119" t="s">
        <v>609</v>
      </c>
      <c r="K347" s="22"/>
      <c r="L347" s="48"/>
      <c r="S347" s="49"/>
      <c r="AS347" s="6" t="s">
        <v>145</v>
      </c>
      <c r="AT347" s="6" t="s">
        <v>79</v>
      </c>
    </row>
    <row r="348" spans="2:62" s="95" customFormat="1" ht="30.75" customHeight="1">
      <c r="B348" s="96"/>
      <c r="D348" s="97" t="s">
        <v>73</v>
      </c>
      <c r="E348" s="104" t="s">
        <v>610</v>
      </c>
      <c r="F348" s="104" t="s">
        <v>611</v>
      </c>
      <c r="J348" s="105">
        <f>$BJ$348</f>
        <v>0</v>
      </c>
      <c r="K348" s="96"/>
      <c r="L348" s="100"/>
      <c r="O348" s="101">
        <f>SUM($O$349:$O$354)</f>
        <v>0</v>
      </c>
      <c r="Q348" s="101">
        <f>SUM($Q$349:$Q$354)</f>
        <v>0</v>
      </c>
      <c r="S348" s="102">
        <f>SUM($S$349:$S$354)</f>
        <v>0</v>
      </c>
      <c r="AQ348" s="97" t="s">
        <v>21</v>
      </c>
      <c r="AS348" s="97" t="s">
        <v>73</v>
      </c>
      <c r="AT348" s="97" t="s">
        <v>21</v>
      </c>
      <c r="AX348" s="97" t="s">
        <v>137</v>
      </c>
      <c r="BJ348" s="103">
        <f>SUM($BJ$349:$BJ$354)</f>
        <v>0</v>
      </c>
    </row>
    <row r="349" spans="2:64" s="6" customFormat="1" ht="15.75" customHeight="1">
      <c r="B349" s="22"/>
      <c r="C349" s="106" t="s">
        <v>612</v>
      </c>
      <c r="D349" s="106" t="s">
        <v>139</v>
      </c>
      <c r="E349" s="107" t="s">
        <v>613</v>
      </c>
      <c r="F349" s="108" t="s">
        <v>614</v>
      </c>
      <c r="G349" s="109" t="s">
        <v>189</v>
      </c>
      <c r="H349" s="110">
        <v>553.296</v>
      </c>
      <c r="I349" s="111"/>
      <c r="J349" s="112">
        <f>ROUND($I$349*$H$349,2)</f>
        <v>0</v>
      </c>
      <c r="K349" s="22"/>
      <c r="L349" s="113"/>
      <c r="M349" s="114" t="s">
        <v>45</v>
      </c>
      <c r="O349" s="115">
        <f>$N$349*$H$349</f>
        <v>0</v>
      </c>
      <c r="P349" s="115">
        <v>0</v>
      </c>
      <c r="Q349" s="115">
        <f>$P$349*$H$349</f>
        <v>0</v>
      </c>
      <c r="R349" s="115">
        <v>0</v>
      </c>
      <c r="S349" s="116">
        <f>$R$349*$H$349</f>
        <v>0</v>
      </c>
      <c r="AQ349" s="71" t="s">
        <v>143</v>
      </c>
      <c r="AS349" s="71" t="s">
        <v>139</v>
      </c>
      <c r="AT349" s="71" t="s">
        <v>79</v>
      </c>
      <c r="AX349" s="6" t="s">
        <v>137</v>
      </c>
      <c r="BD349" s="117">
        <f>IF($M$349="základní",$J$349,0)</f>
        <v>0</v>
      </c>
      <c r="BE349" s="117">
        <f>IF($M$349="snížená",$J$349,0)</f>
        <v>0</v>
      </c>
      <c r="BF349" s="117">
        <f>IF($M$349="zákl. přenesená",$J$349,0)</f>
        <v>0</v>
      </c>
      <c r="BG349" s="117">
        <f>IF($M$349="sníž. přenesená",$J$349,0)</f>
        <v>0</v>
      </c>
      <c r="BH349" s="117">
        <f>IF($M$349="nulová",$J$349,0)</f>
        <v>0</v>
      </c>
      <c r="BI349" s="71" t="s">
        <v>21</v>
      </c>
      <c r="BJ349" s="117">
        <f>ROUND($I$349*$H$349,2)</f>
        <v>0</v>
      </c>
      <c r="BK349" s="71" t="s">
        <v>143</v>
      </c>
      <c r="BL349" s="71" t="s">
        <v>615</v>
      </c>
    </row>
    <row r="350" spans="2:46" s="6" customFormat="1" ht="27" customHeight="1">
      <c r="B350" s="22"/>
      <c r="D350" s="118" t="s">
        <v>145</v>
      </c>
      <c r="F350" s="119" t="s">
        <v>616</v>
      </c>
      <c r="K350" s="22"/>
      <c r="L350" s="48"/>
      <c r="S350" s="49"/>
      <c r="AS350" s="6" t="s">
        <v>145</v>
      </c>
      <c r="AT350" s="6" t="s">
        <v>79</v>
      </c>
    </row>
    <row r="351" spans="2:64" s="6" customFormat="1" ht="15.75" customHeight="1">
      <c r="B351" s="22"/>
      <c r="C351" s="106" t="s">
        <v>617</v>
      </c>
      <c r="D351" s="106" t="s">
        <v>139</v>
      </c>
      <c r="E351" s="107" t="s">
        <v>618</v>
      </c>
      <c r="F351" s="108" t="s">
        <v>619</v>
      </c>
      <c r="G351" s="109" t="s">
        <v>189</v>
      </c>
      <c r="H351" s="110">
        <v>350</v>
      </c>
      <c r="I351" s="111"/>
      <c r="J351" s="112">
        <f>ROUND($I$351*$H$351,2)</f>
        <v>0</v>
      </c>
      <c r="K351" s="22"/>
      <c r="L351" s="113"/>
      <c r="M351" s="114" t="s">
        <v>45</v>
      </c>
      <c r="O351" s="115">
        <f>$N$351*$H$351</f>
        <v>0</v>
      </c>
      <c r="P351" s="115">
        <v>0</v>
      </c>
      <c r="Q351" s="115">
        <f>$P$351*$H$351</f>
        <v>0</v>
      </c>
      <c r="R351" s="115">
        <v>0</v>
      </c>
      <c r="S351" s="116">
        <f>$R$351*$H$351</f>
        <v>0</v>
      </c>
      <c r="AQ351" s="71" t="s">
        <v>143</v>
      </c>
      <c r="AS351" s="71" t="s">
        <v>139</v>
      </c>
      <c r="AT351" s="71" t="s">
        <v>79</v>
      </c>
      <c r="AX351" s="6" t="s">
        <v>137</v>
      </c>
      <c r="BD351" s="117">
        <f>IF($M$351="základní",$J$351,0)</f>
        <v>0</v>
      </c>
      <c r="BE351" s="117">
        <f>IF($M$351="snížená",$J$351,0)</f>
        <v>0</v>
      </c>
      <c r="BF351" s="117">
        <f>IF($M$351="zákl. přenesená",$J$351,0)</f>
        <v>0</v>
      </c>
      <c r="BG351" s="117">
        <f>IF($M$351="sníž. přenesená",$J$351,0)</f>
        <v>0</v>
      </c>
      <c r="BH351" s="117">
        <f>IF($M$351="nulová",$J$351,0)</f>
        <v>0</v>
      </c>
      <c r="BI351" s="71" t="s">
        <v>21</v>
      </c>
      <c r="BJ351" s="117">
        <f>ROUND($I$351*$H$351,2)</f>
        <v>0</v>
      </c>
      <c r="BK351" s="71" t="s">
        <v>143</v>
      </c>
      <c r="BL351" s="71" t="s">
        <v>620</v>
      </c>
    </row>
    <row r="352" spans="2:46" s="6" customFormat="1" ht="16.5" customHeight="1">
      <c r="B352" s="22"/>
      <c r="D352" s="118" t="s">
        <v>145</v>
      </c>
      <c r="F352" s="119" t="s">
        <v>621</v>
      </c>
      <c r="K352" s="22"/>
      <c r="L352" s="48"/>
      <c r="S352" s="49"/>
      <c r="AS352" s="6" t="s">
        <v>145</v>
      </c>
      <c r="AT352" s="6" t="s">
        <v>79</v>
      </c>
    </row>
    <row r="353" spans="2:64" s="6" customFormat="1" ht="15.75" customHeight="1">
      <c r="B353" s="22"/>
      <c r="C353" s="106" t="s">
        <v>622</v>
      </c>
      <c r="D353" s="106" t="s">
        <v>139</v>
      </c>
      <c r="E353" s="107" t="s">
        <v>623</v>
      </c>
      <c r="F353" s="108" t="s">
        <v>624</v>
      </c>
      <c r="G353" s="109" t="s">
        <v>189</v>
      </c>
      <c r="H353" s="110">
        <v>200</v>
      </c>
      <c r="I353" s="111"/>
      <c r="J353" s="112">
        <f>ROUND($I$353*$H$353,2)</f>
        <v>0</v>
      </c>
      <c r="K353" s="22"/>
      <c r="L353" s="113"/>
      <c r="M353" s="114" t="s">
        <v>45</v>
      </c>
      <c r="O353" s="115">
        <f>$N$353*$H$353</f>
        <v>0</v>
      </c>
      <c r="P353" s="115">
        <v>0</v>
      </c>
      <c r="Q353" s="115">
        <f>$P$353*$H$353</f>
        <v>0</v>
      </c>
      <c r="R353" s="115">
        <v>0</v>
      </c>
      <c r="S353" s="116">
        <f>$R$353*$H$353</f>
        <v>0</v>
      </c>
      <c r="AQ353" s="71" t="s">
        <v>143</v>
      </c>
      <c r="AS353" s="71" t="s">
        <v>139</v>
      </c>
      <c r="AT353" s="71" t="s">
        <v>79</v>
      </c>
      <c r="AX353" s="6" t="s">
        <v>137</v>
      </c>
      <c r="BD353" s="117">
        <f>IF($M$353="základní",$J$353,0)</f>
        <v>0</v>
      </c>
      <c r="BE353" s="117">
        <f>IF($M$353="snížená",$J$353,0)</f>
        <v>0</v>
      </c>
      <c r="BF353" s="117">
        <f>IF($M$353="zákl. přenesená",$J$353,0)</f>
        <v>0</v>
      </c>
      <c r="BG353" s="117">
        <f>IF($M$353="sníž. přenesená",$J$353,0)</f>
        <v>0</v>
      </c>
      <c r="BH353" s="117">
        <f>IF($M$353="nulová",$J$353,0)</f>
        <v>0</v>
      </c>
      <c r="BI353" s="71" t="s">
        <v>21</v>
      </c>
      <c r="BJ353" s="117">
        <f>ROUND($I$353*$H$353,2)</f>
        <v>0</v>
      </c>
      <c r="BK353" s="71" t="s">
        <v>143</v>
      </c>
      <c r="BL353" s="71" t="s">
        <v>625</v>
      </c>
    </row>
    <row r="354" spans="2:46" s="6" customFormat="1" ht="16.5" customHeight="1">
      <c r="B354" s="22"/>
      <c r="D354" s="118" t="s">
        <v>145</v>
      </c>
      <c r="F354" s="119" t="s">
        <v>626</v>
      </c>
      <c r="K354" s="22"/>
      <c r="L354" s="48"/>
      <c r="S354" s="49"/>
      <c r="AS354" s="6" t="s">
        <v>145</v>
      </c>
      <c r="AT354" s="6" t="s">
        <v>79</v>
      </c>
    </row>
    <row r="355" spans="2:62" s="95" customFormat="1" ht="37.5" customHeight="1">
      <c r="B355" s="96"/>
      <c r="D355" s="97" t="s">
        <v>73</v>
      </c>
      <c r="E355" s="98" t="s">
        <v>627</v>
      </c>
      <c r="F355" s="98" t="s">
        <v>628</v>
      </c>
      <c r="J355" s="99">
        <f>$BJ$355</f>
        <v>0</v>
      </c>
      <c r="K355" s="96"/>
      <c r="L355" s="100"/>
      <c r="O355" s="101">
        <f>$O$356+$O$370+$O$383+$O$388+$O$391+$O$407+$O$417+$O$426+$O$437+$O$450+$O$477+$O$505+$O$511+$O$515+$O$530+$O$540</f>
        <v>0</v>
      </c>
      <c r="Q355" s="101">
        <f>$Q$356+$Q$370+$Q$383+$Q$388+$Q$391+$Q$407+$Q$417+$Q$426+$Q$437+$Q$450+$Q$477+$Q$505+$Q$511+$Q$515+$Q$530+$Q$540</f>
        <v>19.523896990000004</v>
      </c>
      <c r="S355" s="102">
        <f>$S$356+$S$370+$S$383+$S$388+$S$391+$S$407+$S$417+$S$426+$S$437+$S$450+$S$477+$S$505+$S$511+$S$515+$S$530+$S$540</f>
        <v>5.5432657999999995</v>
      </c>
      <c r="AQ355" s="97" t="s">
        <v>79</v>
      </c>
      <c r="AS355" s="97" t="s">
        <v>73</v>
      </c>
      <c r="AT355" s="97" t="s">
        <v>74</v>
      </c>
      <c r="AX355" s="97" t="s">
        <v>137</v>
      </c>
      <c r="BJ355" s="103">
        <f>$BJ$356+$BJ$370+$BJ$383+$BJ$388+$BJ$391+$BJ$407+$BJ$417+$BJ$426+$BJ$437+$BJ$450+$BJ$477+$BJ$505+$BJ$511+$BJ$515+$BJ$530+$BJ$540</f>
        <v>0</v>
      </c>
    </row>
    <row r="356" spans="2:62" s="95" customFormat="1" ht="21" customHeight="1">
      <c r="B356" s="96"/>
      <c r="D356" s="97" t="s">
        <v>73</v>
      </c>
      <c r="E356" s="104" t="s">
        <v>629</v>
      </c>
      <c r="F356" s="104" t="s">
        <v>630</v>
      </c>
      <c r="J356" s="105">
        <f>$BJ$356</f>
        <v>0</v>
      </c>
      <c r="K356" s="96"/>
      <c r="L356" s="100"/>
      <c r="O356" s="101">
        <f>SUM($O$357:$O$369)</f>
        <v>0</v>
      </c>
      <c r="Q356" s="101">
        <f>SUM($Q$357:$Q$369)</f>
        <v>0.35293899999999995</v>
      </c>
      <c r="S356" s="102">
        <f>SUM($S$357:$S$369)</f>
        <v>0</v>
      </c>
      <c r="AQ356" s="97" t="s">
        <v>79</v>
      </c>
      <c r="AS356" s="97" t="s">
        <v>73</v>
      </c>
      <c r="AT356" s="97" t="s">
        <v>21</v>
      </c>
      <c r="AX356" s="97" t="s">
        <v>137</v>
      </c>
      <c r="BJ356" s="103">
        <f>SUM($BJ$357:$BJ$369)</f>
        <v>0</v>
      </c>
    </row>
    <row r="357" spans="2:64" s="6" customFormat="1" ht="15.75" customHeight="1">
      <c r="B357" s="22"/>
      <c r="C357" s="106" t="s">
        <v>631</v>
      </c>
      <c r="D357" s="106" t="s">
        <v>139</v>
      </c>
      <c r="E357" s="107" t="s">
        <v>632</v>
      </c>
      <c r="F357" s="108" t="s">
        <v>633</v>
      </c>
      <c r="G357" s="109" t="s">
        <v>142</v>
      </c>
      <c r="H357" s="110">
        <v>153.7</v>
      </c>
      <c r="I357" s="111"/>
      <c r="J357" s="112">
        <f>ROUND($I$357*$H$357,2)</f>
        <v>0</v>
      </c>
      <c r="K357" s="22"/>
      <c r="L357" s="113"/>
      <c r="M357" s="114" t="s">
        <v>45</v>
      </c>
      <c r="O357" s="115">
        <f>$N$357*$H$357</f>
        <v>0</v>
      </c>
      <c r="P357" s="115">
        <v>0</v>
      </c>
      <c r="Q357" s="115">
        <f>$P$357*$H$357</f>
        <v>0</v>
      </c>
      <c r="R357" s="115">
        <v>0</v>
      </c>
      <c r="S357" s="116">
        <f>$R$357*$H$357</f>
        <v>0</v>
      </c>
      <c r="AQ357" s="71" t="s">
        <v>225</v>
      </c>
      <c r="AS357" s="71" t="s">
        <v>139</v>
      </c>
      <c r="AT357" s="71" t="s">
        <v>79</v>
      </c>
      <c r="AX357" s="6" t="s">
        <v>137</v>
      </c>
      <c r="BD357" s="117">
        <f>IF($M$357="základní",$J$357,0)</f>
        <v>0</v>
      </c>
      <c r="BE357" s="117">
        <f>IF($M$357="snížená",$J$357,0)</f>
        <v>0</v>
      </c>
      <c r="BF357" s="117">
        <f>IF($M$357="zákl. přenesená",$J$357,0)</f>
        <v>0</v>
      </c>
      <c r="BG357" s="117">
        <f>IF($M$357="sníž. přenesená",$J$357,0)</f>
        <v>0</v>
      </c>
      <c r="BH357" s="117">
        <f>IF($M$357="nulová",$J$357,0)</f>
        <v>0</v>
      </c>
      <c r="BI357" s="71" t="s">
        <v>21</v>
      </c>
      <c r="BJ357" s="117">
        <f>ROUND($I$357*$H$357,2)</f>
        <v>0</v>
      </c>
      <c r="BK357" s="71" t="s">
        <v>225</v>
      </c>
      <c r="BL357" s="71" t="s">
        <v>634</v>
      </c>
    </row>
    <row r="358" spans="2:46" s="6" customFormat="1" ht="27" customHeight="1">
      <c r="B358" s="22"/>
      <c r="D358" s="118" t="s">
        <v>145</v>
      </c>
      <c r="F358" s="119" t="s">
        <v>635</v>
      </c>
      <c r="K358" s="22"/>
      <c r="L358" s="48"/>
      <c r="S358" s="49"/>
      <c r="AS358" s="6" t="s">
        <v>145</v>
      </c>
      <c r="AT358" s="6" t="s">
        <v>79</v>
      </c>
    </row>
    <row r="359" spans="2:50" s="6" customFormat="1" ht="15.75" customHeight="1">
      <c r="B359" s="120"/>
      <c r="D359" s="121" t="s">
        <v>147</v>
      </c>
      <c r="E359" s="122"/>
      <c r="F359" s="123" t="s">
        <v>636</v>
      </c>
      <c r="H359" s="124">
        <v>153.7</v>
      </c>
      <c r="K359" s="120"/>
      <c r="L359" s="125"/>
      <c r="S359" s="126"/>
      <c r="AS359" s="122" t="s">
        <v>147</v>
      </c>
      <c r="AT359" s="122" t="s">
        <v>79</v>
      </c>
      <c r="AU359" s="122" t="s">
        <v>79</v>
      </c>
      <c r="AV359" s="122" t="s">
        <v>85</v>
      </c>
      <c r="AW359" s="122" t="s">
        <v>21</v>
      </c>
      <c r="AX359" s="122" t="s">
        <v>137</v>
      </c>
    </row>
    <row r="360" spans="2:64" s="6" customFormat="1" ht="15.75" customHeight="1">
      <c r="B360" s="22"/>
      <c r="C360" s="133" t="s">
        <v>637</v>
      </c>
      <c r="D360" s="133" t="s">
        <v>197</v>
      </c>
      <c r="E360" s="134" t="s">
        <v>638</v>
      </c>
      <c r="F360" s="135" t="s">
        <v>639</v>
      </c>
      <c r="G360" s="136" t="s">
        <v>216</v>
      </c>
      <c r="H360" s="137">
        <v>85</v>
      </c>
      <c r="I360" s="138"/>
      <c r="J360" s="139">
        <f>ROUND($I$360*$H$360,2)</f>
        <v>0</v>
      </c>
      <c r="K360" s="140"/>
      <c r="L360" s="141"/>
      <c r="M360" s="142" t="s">
        <v>45</v>
      </c>
      <c r="O360" s="115">
        <f>$N$360*$H$360</f>
        <v>0</v>
      </c>
      <c r="P360" s="115">
        <v>0.001</v>
      </c>
      <c r="Q360" s="115">
        <f>$P$360*$H$360</f>
        <v>0.085</v>
      </c>
      <c r="R360" s="115">
        <v>0</v>
      </c>
      <c r="S360" s="116">
        <f>$R$360*$H$360</f>
        <v>0</v>
      </c>
      <c r="AQ360" s="71" t="s">
        <v>316</v>
      </c>
      <c r="AS360" s="71" t="s">
        <v>197</v>
      </c>
      <c r="AT360" s="71" t="s">
        <v>79</v>
      </c>
      <c r="AX360" s="6" t="s">
        <v>137</v>
      </c>
      <c r="BD360" s="117">
        <f>IF($M$360="základní",$J$360,0)</f>
        <v>0</v>
      </c>
      <c r="BE360" s="117">
        <f>IF($M$360="snížená",$J$360,0)</f>
        <v>0</v>
      </c>
      <c r="BF360" s="117">
        <f>IF($M$360="zákl. přenesená",$J$360,0)</f>
        <v>0</v>
      </c>
      <c r="BG360" s="117">
        <f>IF($M$360="sníž. přenesená",$J$360,0)</f>
        <v>0</v>
      </c>
      <c r="BH360" s="117">
        <f>IF($M$360="nulová",$J$360,0)</f>
        <v>0</v>
      </c>
      <c r="BI360" s="71" t="s">
        <v>21</v>
      </c>
      <c r="BJ360" s="117">
        <f>ROUND($I$360*$H$360,2)</f>
        <v>0</v>
      </c>
      <c r="BK360" s="71" t="s">
        <v>225</v>
      </c>
      <c r="BL360" s="71" t="s">
        <v>640</v>
      </c>
    </row>
    <row r="361" spans="2:46" s="6" customFormat="1" ht="27" customHeight="1">
      <c r="B361" s="22"/>
      <c r="D361" s="118" t="s">
        <v>145</v>
      </c>
      <c r="F361" s="119" t="s">
        <v>641</v>
      </c>
      <c r="K361" s="22"/>
      <c r="L361" s="48"/>
      <c r="S361" s="49"/>
      <c r="AS361" s="6" t="s">
        <v>145</v>
      </c>
      <c r="AT361" s="6" t="s">
        <v>79</v>
      </c>
    </row>
    <row r="362" spans="2:64" s="6" customFormat="1" ht="15.75" customHeight="1">
      <c r="B362" s="22"/>
      <c r="C362" s="106" t="s">
        <v>642</v>
      </c>
      <c r="D362" s="106" t="s">
        <v>139</v>
      </c>
      <c r="E362" s="107" t="s">
        <v>643</v>
      </c>
      <c r="F362" s="108" t="s">
        <v>644</v>
      </c>
      <c r="G362" s="109" t="s">
        <v>142</v>
      </c>
      <c r="H362" s="110">
        <v>153.7</v>
      </c>
      <c r="I362" s="111"/>
      <c r="J362" s="112">
        <f>ROUND($I$362*$H$362,2)</f>
        <v>0</v>
      </c>
      <c r="K362" s="22"/>
      <c r="L362" s="113"/>
      <c r="M362" s="114" t="s">
        <v>45</v>
      </c>
      <c r="O362" s="115">
        <f>$N$362*$H$362</f>
        <v>0</v>
      </c>
      <c r="P362" s="115">
        <v>0.0004</v>
      </c>
      <c r="Q362" s="115">
        <f>$P$362*$H$362</f>
        <v>0.06148</v>
      </c>
      <c r="R362" s="115">
        <v>0</v>
      </c>
      <c r="S362" s="116">
        <f>$R$362*$H$362</f>
        <v>0</v>
      </c>
      <c r="AQ362" s="71" t="s">
        <v>225</v>
      </c>
      <c r="AS362" s="71" t="s">
        <v>139</v>
      </c>
      <c r="AT362" s="71" t="s">
        <v>79</v>
      </c>
      <c r="AX362" s="6" t="s">
        <v>137</v>
      </c>
      <c r="BD362" s="117">
        <f>IF($M$362="základní",$J$362,0)</f>
        <v>0</v>
      </c>
      <c r="BE362" s="117">
        <f>IF($M$362="snížená",$J$362,0)</f>
        <v>0</v>
      </c>
      <c r="BF362" s="117">
        <f>IF($M$362="zákl. přenesená",$J$362,0)</f>
        <v>0</v>
      </c>
      <c r="BG362" s="117">
        <f>IF($M$362="sníž. přenesená",$J$362,0)</f>
        <v>0</v>
      </c>
      <c r="BH362" s="117">
        <f>IF($M$362="nulová",$J$362,0)</f>
        <v>0</v>
      </c>
      <c r="BI362" s="71" t="s">
        <v>21</v>
      </c>
      <c r="BJ362" s="117">
        <f>ROUND($I$362*$H$362,2)</f>
        <v>0</v>
      </c>
      <c r="BK362" s="71" t="s">
        <v>225</v>
      </c>
      <c r="BL362" s="71" t="s">
        <v>645</v>
      </c>
    </row>
    <row r="363" spans="2:46" s="6" customFormat="1" ht="16.5" customHeight="1">
      <c r="B363" s="22"/>
      <c r="D363" s="118" t="s">
        <v>145</v>
      </c>
      <c r="F363" s="119" t="s">
        <v>646</v>
      </c>
      <c r="K363" s="22"/>
      <c r="L363" s="48"/>
      <c r="S363" s="49"/>
      <c r="AS363" s="6" t="s">
        <v>145</v>
      </c>
      <c r="AT363" s="6" t="s">
        <v>79</v>
      </c>
    </row>
    <row r="364" spans="2:64" s="6" customFormat="1" ht="15.75" customHeight="1">
      <c r="B364" s="22"/>
      <c r="C364" s="133" t="s">
        <v>647</v>
      </c>
      <c r="D364" s="133" t="s">
        <v>197</v>
      </c>
      <c r="E364" s="134" t="s">
        <v>648</v>
      </c>
      <c r="F364" s="135" t="s">
        <v>649</v>
      </c>
      <c r="G364" s="136" t="s">
        <v>142</v>
      </c>
      <c r="H364" s="137">
        <v>153.7</v>
      </c>
      <c r="I364" s="138"/>
      <c r="J364" s="139">
        <f>ROUND($I$364*$H$364,2)</f>
        <v>0</v>
      </c>
      <c r="K364" s="140"/>
      <c r="L364" s="141"/>
      <c r="M364" s="142" t="s">
        <v>45</v>
      </c>
      <c r="O364" s="115">
        <f>$N$364*$H$364</f>
        <v>0</v>
      </c>
      <c r="P364" s="115">
        <v>0.0005</v>
      </c>
      <c r="Q364" s="115">
        <f>$P$364*$H$364</f>
        <v>0.07685</v>
      </c>
      <c r="R364" s="115">
        <v>0</v>
      </c>
      <c r="S364" s="116">
        <f>$R$364*$H$364</f>
        <v>0</v>
      </c>
      <c r="AQ364" s="71" t="s">
        <v>316</v>
      </c>
      <c r="AS364" s="71" t="s">
        <v>197</v>
      </c>
      <c r="AT364" s="71" t="s">
        <v>79</v>
      </c>
      <c r="AX364" s="6" t="s">
        <v>137</v>
      </c>
      <c r="BD364" s="117">
        <f>IF($M$364="základní",$J$364,0)</f>
        <v>0</v>
      </c>
      <c r="BE364" s="117">
        <f>IF($M$364="snížená",$J$364,0)</f>
        <v>0</v>
      </c>
      <c r="BF364" s="117">
        <f>IF($M$364="zákl. přenesená",$J$364,0)</f>
        <v>0</v>
      </c>
      <c r="BG364" s="117">
        <f>IF($M$364="sníž. přenesená",$J$364,0)</f>
        <v>0</v>
      </c>
      <c r="BH364" s="117">
        <f>IF($M$364="nulová",$J$364,0)</f>
        <v>0</v>
      </c>
      <c r="BI364" s="71" t="s">
        <v>21</v>
      </c>
      <c r="BJ364" s="117">
        <f>ROUND($I$364*$H$364,2)</f>
        <v>0</v>
      </c>
      <c r="BK364" s="71" t="s">
        <v>225</v>
      </c>
      <c r="BL364" s="71" t="s">
        <v>650</v>
      </c>
    </row>
    <row r="365" spans="2:46" s="6" customFormat="1" ht="27" customHeight="1">
      <c r="B365" s="22"/>
      <c r="D365" s="118" t="s">
        <v>145</v>
      </c>
      <c r="F365" s="119" t="s">
        <v>651</v>
      </c>
      <c r="K365" s="22"/>
      <c r="L365" s="48"/>
      <c r="S365" s="49"/>
      <c r="AS365" s="6" t="s">
        <v>145</v>
      </c>
      <c r="AT365" s="6" t="s">
        <v>79</v>
      </c>
    </row>
    <row r="366" spans="2:64" s="6" customFormat="1" ht="15.75" customHeight="1">
      <c r="B366" s="22"/>
      <c r="C366" s="106" t="s">
        <v>652</v>
      </c>
      <c r="D366" s="106" t="s">
        <v>139</v>
      </c>
      <c r="E366" s="107" t="s">
        <v>653</v>
      </c>
      <c r="F366" s="108" t="s">
        <v>654</v>
      </c>
      <c r="G366" s="109" t="s">
        <v>142</v>
      </c>
      <c r="H366" s="110">
        <v>153.7</v>
      </c>
      <c r="I366" s="111"/>
      <c r="J366" s="112">
        <f>ROUND($I$366*$H$366,2)</f>
        <v>0</v>
      </c>
      <c r="K366" s="22"/>
      <c r="L366" s="113"/>
      <c r="M366" s="114" t="s">
        <v>45</v>
      </c>
      <c r="O366" s="115">
        <f>$N$366*$H$366</f>
        <v>0</v>
      </c>
      <c r="P366" s="115">
        <v>0.00057</v>
      </c>
      <c r="Q366" s="115">
        <f>$P$366*$H$366</f>
        <v>0.08760899999999999</v>
      </c>
      <c r="R366" s="115">
        <v>0</v>
      </c>
      <c r="S366" s="116">
        <f>$R$366*$H$366</f>
        <v>0</v>
      </c>
      <c r="AQ366" s="71" t="s">
        <v>225</v>
      </c>
      <c r="AS366" s="71" t="s">
        <v>139</v>
      </c>
      <c r="AT366" s="71" t="s">
        <v>79</v>
      </c>
      <c r="AX366" s="6" t="s">
        <v>137</v>
      </c>
      <c r="BD366" s="117">
        <f>IF($M$366="základní",$J$366,0)</f>
        <v>0</v>
      </c>
      <c r="BE366" s="117">
        <f>IF($M$366="snížená",$J$366,0)</f>
        <v>0</v>
      </c>
      <c r="BF366" s="117">
        <f>IF($M$366="zákl. přenesená",$J$366,0)</f>
        <v>0</v>
      </c>
      <c r="BG366" s="117">
        <f>IF($M$366="sníž. přenesená",$J$366,0)</f>
        <v>0</v>
      </c>
      <c r="BH366" s="117">
        <f>IF($M$366="nulová",$J$366,0)</f>
        <v>0</v>
      </c>
      <c r="BI366" s="71" t="s">
        <v>21</v>
      </c>
      <c r="BJ366" s="117">
        <f>ROUND($I$366*$H$366,2)</f>
        <v>0</v>
      </c>
      <c r="BK366" s="71" t="s">
        <v>225</v>
      </c>
      <c r="BL366" s="71" t="s">
        <v>655</v>
      </c>
    </row>
    <row r="367" spans="2:46" s="6" customFormat="1" ht="16.5" customHeight="1">
      <c r="B367" s="22"/>
      <c r="D367" s="118" t="s">
        <v>145</v>
      </c>
      <c r="F367" s="119" t="s">
        <v>656</v>
      </c>
      <c r="K367" s="22"/>
      <c r="L367" s="48"/>
      <c r="S367" s="49"/>
      <c r="AS367" s="6" t="s">
        <v>145</v>
      </c>
      <c r="AT367" s="6" t="s">
        <v>79</v>
      </c>
    </row>
    <row r="368" spans="2:64" s="6" customFormat="1" ht="15.75" customHeight="1">
      <c r="B368" s="22"/>
      <c r="C368" s="106" t="s">
        <v>657</v>
      </c>
      <c r="D368" s="106" t="s">
        <v>139</v>
      </c>
      <c r="E368" s="107" t="s">
        <v>658</v>
      </c>
      <c r="F368" s="108" t="s">
        <v>659</v>
      </c>
      <c r="G368" s="109" t="s">
        <v>151</v>
      </c>
      <c r="H368" s="110">
        <v>150</v>
      </c>
      <c r="I368" s="111"/>
      <c r="J368" s="112">
        <f>ROUND($I$368*$H$368,2)</f>
        <v>0</v>
      </c>
      <c r="K368" s="22"/>
      <c r="L368" s="113"/>
      <c r="M368" s="114" t="s">
        <v>45</v>
      </c>
      <c r="O368" s="115">
        <f>$N$368*$H$368</f>
        <v>0</v>
      </c>
      <c r="P368" s="115">
        <v>0.00028</v>
      </c>
      <c r="Q368" s="115">
        <f>$P$368*$H$368</f>
        <v>0.041999999999999996</v>
      </c>
      <c r="R368" s="115">
        <v>0</v>
      </c>
      <c r="S368" s="116">
        <f>$R$368*$H$368</f>
        <v>0</v>
      </c>
      <c r="AQ368" s="71" t="s">
        <v>225</v>
      </c>
      <c r="AS368" s="71" t="s">
        <v>139</v>
      </c>
      <c r="AT368" s="71" t="s">
        <v>79</v>
      </c>
      <c r="AX368" s="6" t="s">
        <v>137</v>
      </c>
      <c r="BD368" s="117">
        <f>IF($M$368="základní",$J$368,0)</f>
        <v>0</v>
      </c>
      <c r="BE368" s="117">
        <f>IF($M$368="snížená",$J$368,0)</f>
        <v>0</v>
      </c>
      <c r="BF368" s="117">
        <f>IF($M$368="zákl. přenesená",$J$368,0)</f>
        <v>0</v>
      </c>
      <c r="BG368" s="117">
        <f>IF($M$368="sníž. přenesená",$J$368,0)</f>
        <v>0</v>
      </c>
      <c r="BH368" s="117">
        <f>IF($M$368="nulová",$J$368,0)</f>
        <v>0</v>
      </c>
      <c r="BI368" s="71" t="s">
        <v>21</v>
      </c>
      <c r="BJ368" s="117">
        <f>ROUND($I$368*$H$368,2)</f>
        <v>0</v>
      </c>
      <c r="BK368" s="71" t="s">
        <v>225</v>
      </c>
      <c r="BL368" s="71" t="s">
        <v>660</v>
      </c>
    </row>
    <row r="369" spans="2:46" s="6" customFormat="1" ht="16.5" customHeight="1">
      <c r="B369" s="22"/>
      <c r="D369" s="118" t="s">
        <v>145</v>
      </c>
      <c r="F369" s="119" t="s">
        <v>661</v>
      </c>
      <c r="K369" s="22"/>
      <c r="L369" s="48"/>
      <c r="S369" s="49"/>
      <c r="AS369" s="6" t="s">
        <v>145</v>
      </c>
      <c r="AT369" s="6" t="s">
        <v>79</v>
      </c>
    </row>
    <row r="370" spans="2:62" s="95" customFormat="1" ht="30.75" customHeight="1">
      <c r="B370" s="96"/>
      <c r="D370" s="97" t="s">
        <v>73</v>
      </c>
      <c r="E370" s="104" t="s">
        <v>662</v>
      </c>
      <c r="F370" s="104" t="s">
        <v>663</v>
      </c>
      <c r="J370" s="105">
        <f>$BJ$370</f>
        <v>0</v>
      </c>
      <c r="K370" s="96"/>
      <c r="L370" s="100"/>
      <c r="O370" s="101">
        <f>SUM($O$371:$O$382)</f>
        <v>0</v>
      </c>
      <c r="Q370" s="101">
        <f>SUM($Q$371:$Q$382)</f>
        <v>3.8015600000000003</v>
      </c>
      <c r="S370" s="102">
        <f>SUM($S$371:$S$382)</f>
        <v>0</v>
      </c>
      <c r="AQ370" s="97" t="s">
        <v>79</v>
      </c>
      <c r="AS370" s="97" t="s">
        <v>73</v>
      </c>
      <c r="AT370" s="97" t="s">
        <v>21</v>
      </c>
      <c r="AX370" s="97" t="s">
        <v>137</v>
      </c>
      <c r="BJ370" s="103">
        <f>SUM($BJ$371:$BJ$382)</f>
        <v>0</v>
      </c>
    </row>
    <row r="371" spans="2:64" s="6" customFormat="1" ht="15.75" customHeight="1">
      <c r="B371" s="22"/>
      <c r="C371" s="106" t="s">
        <v>664</v>
      </c>
      <c r="D371" s="106" t="s">
        <v>139</v>
      </c>
      <c r="E371" s="107" t="s">
        <v>665</v>
      </c>
      <c r="F371" s="108" t="s">
        <v>666</v>
      </c>
      <c r="G371" s="109" t="s">
        <v>142</v>
      </c>
      <c r="H371" s="110">
        <v>502</v>
      </c>
      <c r="I371" s="111"/>
      <c r="J371" s="112">
        <f>ROUND($I$371*$H$371,2)</f>
        <v>0</v>
      </c>
      <c r="K371" s="22"/>
      <c r="L371" s="113"/>
      <c r="M371" s="114" t="s">
        <v>45</v>
      </c>
      <c r="O371" s="115">
        <f>$N$371*$H$371</f>
        <v>0</v>
      </c>
      <c r="P371" s="115">
        <v>0</v>
      </c>
      <c r="Q371" s="115">
        <f>$P$371*$H$371</f>
        <v>0</v>
      </c>
      <c r="R371" s="115">
        <v>0</v>
      </c>
      <c r="S371" s="116">
        <f>$R$371*$H$371</f>
        <v>0</v>
      </c>
      <c r="AQ371" s="71" t="s">
        <v>225</v>
      </c>
      <c r="AS371" s="71" t="s">
        <v>139</v>
      </c>
      <c r="AT371" s="71" t="s">
        <v>79</v>
      </c>
      <c r="AX371" s="6" t="s">
        <v>137</v>
      </c>
      <c r="BD371" s="117">
        <f>IF($M$371="základní",$J$371,0)</f>
        <v>0</v>
      </c>
      <c r="BE371" s="117">
        <f>IF($M$371="snížená",$J$371,0)</f>
        <v>0</v>
      </c>
      <c r="BF371" s="117">
        <f>IF($M$371="zákl. přenesená",$J$371,0)</f>
        <v>0</v>
      </c>
      <c r="BG371" s="117">
        <f>IF($M$371="sníž. přenesená",$J$371,0)</f>
        <v>0</v>
      </c>
      <c r="BH371" s="117">
        <f>IF($M$371="nulová",$J$371,0)</f>
        <v>0</v>
      </c>
      <c r="BI371" s="71" t="s">
        <v>21</v>
      </c>
      <c r="BJ371" s="117">
        <f>ROUND($I$371*$H$371,2)</f>
        <v>0</v>
      </c>
      <c r="BK371" s="71" t="s">
        <v>225</v>
      </c>
      <c r="BL371" s="71" t="s">
        <v>667</v>
      </c>
    </row>
    <row r="372" spans="2:46" s="6" customFormat="1" ht="27" customHeight="1">
      <c r="B372" s="22"/>
      <c r="D372" s="118" t="s">
        <v>145</v>
      </c>
      <c r="F372" s="119" t="s">
        <v>668</v>
      </c>
      <c r="K372" s="22"/>
      <c r="L372" s="48"/>
      <c r="S372" s="49"/>
      <c r="AS372" s="6" t="s">
        <v>145</v>
      </c>
      <c r="AT372" s="6" t="s">
        <v>79</v>
      </c>
    </row>
    <row r="373" spans="2:64" s="6" customFormat="1" ht="15.75" customHeight="1">
      <c r="B373" s="22"/>
      <c r="C373" s="133" t="s">
        <v>669</v>
      </c>
      <c r="D373" s="133" t="s">
        <v>197</v>
      </c>
      <c r="E373" s="134" t="s">
        <v>670</v>
      </c>
      <c r="F373" s="135" t="s">
        <v>671</v>
      </c>
      <c r="G373" s="136" t="s">
        <v>142</v>
      </c>
      <c r="H373" s="137">
        <v>522.08</v>
      </c>
      <c r="I373" s="138"/>
      <c r="J373" s="139">
        <f>ROUND($I$373*$H$373,2)</f>
        <v>0</v>
      </c>
      <c r="K373" s="140"/>
      <c r="L373" s="141"/>
      <c r="M373" s="142" t="s">
        <v>45</v>
      </c>
      <c r="O373" s="115">
        <f>$N$373*$H$373</f>
        <v>0</v>
      </c>
      <c r="P373" s="115">
        <v>0.007</v>
      </c>
      <c r="Q373" s="115">
        <f>$P$373*$H$373</f>
        <v>3.6545600000000005</v>
      </c>
      <c r="R373" s="115">
        <v>0</v>
      </c>
      <c r="S373" s="116">
        <f>$R$373*$H$373</f>
        <v>0</v>
      </c>
      <c r="AQ373" s="71" t="s">
        <v>316</v>
      </c>
      <c r="AS373" s="71" t="s">
        <v>197</v>
      </c>
      <c r="AT373" s="71" t="s">
        <v>79</v>
      </c>
      <c r="AX373" s="6" t="s">
        <v>137</v>
      </c>
      <c r="BD373" s="117">
        <f>IF($M$373="základní",$J$373,0)</f>
        <v>0</v>
      </c>
      <c r="BE373" s="117">
        <f>IF($M$373="snížená",$J$373,0)</f>
        <v>0</v>
      </c>
      <c r="BF373" s="117">
        <f>IF($M$373="zákl. přenesená",$J$373,0)</f>
        <v>0</v>
      </c>
      <c r="BG373" s="117">
        <f>IF($M$373="sníž. přenesená",$J$373,0)</f>
        <v>0</v>
      </c>
      <c r="BH373" s="117">
        <f>IF($M$373="nulová",$J$373,0)</f>
        <v>0</v>
      </c>
      <c r="BI373" s="71" t="s">
        <v>21</v>
      </c>
      <c r="BJ373" s="117">
        <f>ROUND($I$373*$H$373,2)</f>
        <v>0</v>
      </c>
      <c r="BK373" s="71" t="s">
        <v>225</v>
      </c>
      <c r="BL373" s="71" t="s">
        <v>672</v>
      </c>
    </row>
    <row r="374" spans="2:46" s="6" customFormat="1" ht="27" customHeight="1">
      <c r="B374" s="22"/>
      <c r="D374" s="118" t="s">
        <v>145</v>
      </c>
      <c r="F374" s="119" t="s">
        <v>673</v>
      </c>
      <c r="K374" s="22"/>
      <c r="L374" s="48"/>
      <c r="S374" s="49"/>
      <c r="AS374" s="6" t="s">
        <v>145</v>
      </c>
      <c r="AT374" s="6" t="s">
        <v>79</v>
      </c>
    </row>
    <row r="375" spans="2:50" s="6" customFormat="1" ht="15.75" customHeight="1">
      <c r="B375" s="120"/>
      <c r="D375" s="121" t="s">
        <v>147</v>
      </c>
      <c r="E375" s="122"/>
      <c r="F375" s="123" t="s">
        <v>674</v>
      </c>
      <c r="H375" s="124">
        <v>502</v>
      </c>
      <c r="K375" s="120"/>
      <c r="L375" s="125"/>
      <c r="S375" s="126"/>
      <c r="AS375" s="122" t="s">
        <v>147</v>
      </c>
      <c r="AT375" s="122" t="s">
        <v>79</v>
      </c>
      <c r="AU375" s="122" t="s">
        <v>79</v>
      </c>
      <c r="AV375" s="122" t="s">
        <v>85</v>
      </c>
      <c r="AW375" s="122" t="s">
        <v>21</v>
      </c>
      <c r="AX375" s="122" t="s">
        <v>137</v>
      </c>
    </row>
    <row r="376" spans="2:50" s="6" customFormat="1" ht="15.75" customHeight="1">
      <c r="B376" s="120"/>
      <c r="D376" s="121" t="s">
        <v>147</v>
      </c>
      <c r="F376" s="123" t="s">
        <v>675</v>
      </c>
      <c r="H376" s="124">
        <v>522.08</v>
      </c>
      <c r="K376" s="120"/>
      <c r="L376" s="125"/>
      <c r="S376" s="126"/>
      <c r="AS376" s="122" t="s">
        <v>147</v>
      </c>
      <c r="AT376" s="122" t="s">
        <v>79</v>
      </c>
      <c r="AU376" s="122" t="s">
        <v>79</v>
      </c>
      <c r="AV376" s="122" t="s">
        <v>74</v>
      </c>
      <c r="AW376" s="122" t="s">
        <v>21</v>
      </c>
      <c r="AX376" s="122" t="s">
        <v>137</v>
      </c>
    </row>
    <row r="377" spans="2:64" s="6" customFormat="1" ht="15.75" customHeight="1">
      <c r="B377" s="22"/>
      <c r="C377" s="106" t="s">
        <v>676</v>
      </c>
      <c r="D377" s="106" t="s">
        <v>139</v>
      </c>
      <c r="E377" s="107" t="s">
        <v>677</v>
      </c>
      <c r="F377" s="108" t="s">
        <v>678</v>
      </c>
      <c r="G377" s="109" t="s">
        <v>142</v>
      </c>
      <c r="H377" s="110">
        <v>50.96</v>
      </c>
      <c r="I377" s="111"/>
      <c r="J377" s="112">
        <f>ROUND($I$377*$H$377,2)</f>
        <v>0</v>
      </c>
      <c r="K377" s="22"/>
      <c r="L377" s="113"/>
      <c r="M377" s="114" t="s">
        <v>45</v>
      </c>
      <c r="O377" s="115">
        <f>$N$377*$H$377</f>
        <v>0</v>
      </c>
      <c r="P377" s="115">
        <v>0</v>
      </c>
      <c r="Q377" s="115">
        <f>$P$377*$H$377</f>
        <v>0</v>
      </c>
      <c r="R377" s="115">
        <v>0</v>
      </c>
      <c r="S377" s="116">
        <f>$R$377*$H$377</f>
        <v>0</v>
      </c>
      <c r="AQ377" s="71" t="s">
        <v>225</v>
      </c>
      <c r="AS377" s="71" t="s">
        <v>139</v>
      </c>
      <c r="AT377" s="71" t="s">
        <v>79</v>
      </c>
      <c r="AX377" s="6" t="s">
        <v>137</v>
      </c>
      <c r="BD377" s="117">
        <f>IF($M$377="základní",$J$377,0)</f>
        <v>0</v>
      </c>
      <c r="BE377" s="117">
        <f>IF($M$377="snížená",$J$377,0)</f>
        <v>0</v>
      </c>
      <c r="BF377" s="117">
        <f>IF($M$377="zákl. přenesená",$J$377,0)</f>
        <v>0</v>
      </c>
      <c r="BG377" s="117">
        <f>IF($M$377="sníž. přenesená",$J$377,0)</f>
        <v>0</v>
      </c>
      <c r="BH377" s="117">
        <f>IF($M$377="nulová",$J$377,0)</f>
        <v>0</v>
      </c>
      <c r="BI377" s="71" t="s">
        <v>21</v>
      </c>
      <c r="BJ377" s="117">
        <f>ROUND($I$377*$H$377,2)</f>
        <v>0</v>
      </c>
      <c r="BK377" s="71" t="s">
        <v>225</v>
      </c>
      <c r="BL377" s="71" t="s">
        <v>679</v>
      </c>
    </row>
    <row r="378" spans="2:46" s="6" customFormat="1" ht="16.5" customHeight="1">
      <c r="B378" s="22"/>
      <c r="D378" s="118" t="s">
        <v>145</v>
      </c>
      <c r="F378" s="119" t="s">
        <v>680</v>
      </c>
      <c r="K378" s="22"/>
      <c r="L378" s="48"/>
      <c r="S378" s="49"/>
      <c r="AS378" s="6" t="s">
        <v>145</v>
      </c>
      <c r="AT378" s="6" t="s">
        <v>79</v>
      </c>
    </row>
    <row r="379" spans="2:50" s="6" customFormat="1" ht="15.75" customHeight="1">
      <c r="B379" s="120"/>
      <c r="D379" s="121" t="s">
        <v>147</v>
      </c>
      <c r="E379" s="122"/>
      <c r="F379" s="123" t="s">
        <v>681</v>
      </c>
      <c r="H379" s="124">
        <v>50.96</v>
      </c>
      <c r="K379" s="120"/>
      <c r="L379" s="125"/>
      <c r="S379" s="126"/>
      <c r="AS379" s="122" t="s">
        <v>147</v>
      </c>
      <c r="AT379" s="122" t="s">
        <v>79</v>
      </c>
      <c r="AU379" s="122" t="s">
        <v>79</v>
      </c>
      <c r="AV379" s="122" t="s">
        <v>85</v>
      </c>
      <c r="AW379" s="122" t="s">
        <v>21</v>
      </c>
      <c r="AX379" s="122" t="s">
        <v>137</v>
      </c>
    </row>
    <row r="380" spans="2:64" s="6" customFormat="1" ht="15.75" customHeight="1">
      <c r="B380" s="22"/>
      <c r="C380" s="133" t="s">
        <v>682</v>
      </c>
      <c r="D380" s="133" t="s">
        <v>197</v>
      </c>
      <c r="E380" s="134" t="s">
        <v>683</v>
      </c>
      <c r="F380" s="135" t="s">
        <v>362</v>
      </c>
      <c r="G380" s="136" t="s">
        <v>142</v>
      </c>
      <c r="H380" s="137">
        <v>49</v>
      </c>
      <c r="I380" s="138"/>
      <c r="J380" s="139">
        <f>ROUND($I$380*$H$380,2)</f>
        <v>0</v>
      </c>
      <c r="K380" s="140"/>
      <c r="L380" s="141"/>
      <c r="M380" s="142" t="s">
        <v>45</v>
      </c>
      <c r="O380" s="115">
        <f>$N$380*$H$380</f>
        <v>0</v>
      </c>
      <c r="P380" s="115">
        <v>0.003</v>
      </c>
      <c r="Q380" s="115">
        <f>$P$380*$H$380</f>
        <v>0.147</v>
      </c>
      <c r="R380" s="115">
        <v>0</v>
      </c>
      <c r="S380" s="116">
        <f>$R$380*$H$380</f>
        <v>0</v>
      </c>
      <c r="AQ380" s="71" t="s">
        <v>316</v>
      </c>
      <c r="AS380" s="71" t="s">
        <v>197</v>
      </c>
      <c r="AT380" s="71" t="s">
        <v>79</v>
      </c>
      <c r="AX380" s="6" t="s">
        <v>137</v>
      </c>
      <c r="BD380" s="117">
        <f>IF($M$380="základní",$J$380,0)</f>
        <v>0</v>
      </c>
      <c r="BE380" s="117">
        <f>IF($M$380="snížená",$J$380,0)</f>
        <v>0</v>
      </c>
      <c r="BF380" s="117">
        <f>IF($M$380="zákl. přenesená",$J$380,0)</f>
        <v>0</v>
      </c>
      <c r="BG380" s="117">
        <f>IF($M$380="sníž. přenesená",$J$380,0)</f>
        <v>0</v>
      </c>
      <c r="BH380" s="117">
        <f>IF($M$380="nulová",$J$380,0)</f>
        <v>0</v>
      </c>
      <c r="BI380" s="71" t="s">
        <v>21</v>
      </c>
      <c r="BJ380" s="117">
        <f>ROUND($I$380*$H$380,2)</f>
        <v>0</v>
      </c>
      <c r="BK380" s="71" t="s">
        <v>225</v>
      </c>
      <c r="BL380" s="71" t="s">
        <v>684</v>
      </c>
    </row>
    <row r="381" spans="2:46" s="6" customFormat="1" ht="16.5" customHeight="1">
      <c r="B381" s="22"/>
      <c r="D381" s="118" t="s">
        <v>145</v>
      </c>
      <c r="F381" s="119" t="s">
        <v>362</v>
      </c>
      <c r="K381" s="22"/>
      <c r="L381" s="48"/>
      <c r="S381" s="49"/>
      <c r="AS381" s="6" t="s">
        <v>145</v>
      </c>
      <c r="AT381" s="6" t="s">
        <v>79</v>
      </c>
    </row>
    <row r="382" spans="2:50" s="6" customFormat="1" ht="15.75" customHeight="1">
      <c r="B382" s="120"/>
      <c r="D382" s="121" t="s">
        <v>147</v>
      </c>
      <c r="E382" s="122"/>
      <c r="F382" s="123" t="s">
        <v>685</v>
      </c>
      <c r="H382" s="124">
        <v>49</v>
      </c>
      <c r="K382" s="120"/>
      <c r="L382" s="125"/>
      <c r="S382" s="126"/>
      <c r="AS382" s="122" t="s">
        <v>147</v>
      </c>
      <c r="AT382" s="122" t="s">
        <v>79</v>
      </c>
      <c r="AU382" s="122" t="s">
        <v>79</v>
      </c>
      <c r="AV382" s="122" t="s">
        <v>85</v>
      </c>
      <c r="AW382" s="122" t="s">
        <v>21</v>
      </c>
      <c r="AX382" s="122" t="s">
        <v>137</v>
      </c>
    </row>
    <row r="383" spans="2:62" s="95" customFormat="1" ht="30.75" customHeight="1">
      <c r="B383" s="96"/>
      <c r="D383" s="97" t="s">
        <v>73</v>
      </c>
      <c r="E383" s="104" t="s">
        <v>686</v>
      </c>
      <c r="F383" s="104" t="s">
        <v>687</v>
      </c>
      <c r="J383" s="105">
        <f>$BJ$383</f>
        <v>0</v>
      </c>
      <c r="K383" s="96"/>
      <c r="L383" s="100"/>
      <c r="O383" s="101">
        <f>SUM($O$384:$O$387)</f>
        <v>0</v>
      </c>
      <c r="Q383" s="101">
        <f>SUM($Q$384:$Q$387)</f>
        <v>0.01144</v>
      </c>
      <c r="S383" s="102">
        <f>SUM($S$384:$S$387)</f>
        <v>0.16904</v>
      </c>
      <c r="AQ383" s="97" t="s">
        <v>79</v>
      </c>
      <c r="AS383" s="97" t="s">
        <v>73</v>
      </c>
      <c r="AT383" s="97" t="s">
        <v>21</v>
      </c>
      <c r="AX383" s="97" t="s">
        <v>137</v>
      </c>
      <c r="BJ383" s="103">
        <f>SUM($BJ$384:$BJ$387)</f>
        <v>0</v>
      </c>
    </row>
    <row r="384" spans="2:64" s="6" customFormat="1" ht="15.75" customHeight="1">
      <c r="B384" s="22"/>
      <c r="C384" s="106" t="s">
        <v>688</v>
      </c>
      <c r="D384" s="106" t="s">
        <v>139</v>
      </c>
      <c r="E384" s="107" t="s">
        <v>689</v>
      </c>
      <c r="F384" s="108" t="s">
        <v>690</v>
      </c>
      <c r="G384" s="109" t="s">
        <v>285</v>
      </c>
      <c r="H384" s="110">
        <v>8</v>
      </c>
      <c r="I384" s="111"/>
      <c r="J384" s="112">
        <f>ROUND($I$384*$H$384,2)</f>
        <v>0</v>
      </c>
      <c r="K384" s="22"/>
      <c r="L384" s="113"/>
      <c r="M384" s="114" t="s">
        <v>45</v>
      </c>
      <c r="O384" s="115">
        <f>$N$384*$H$384</f>
        <v>0</v>
      </c>
      <c r="P384" s="115">
        <v>0.00143</v>
      </c>
      <c r="Q384" s="115">
        <f>$P$384*$H$384</f>
        <v>0.01144</v>
      </c>
      <c r="R384" s="115">
        <v>0</v>
      </c>
      <c r="S384" s="116">
        <f>$R$384*$H$384</f>
        <v>0</v>
      </c>
      <c r="AQ384" s="71" t="s">
        <v>225</v>
      </c>
      <c r="AS384" s="71" t="s">
        <v>139</v>
      </c>
      <c r="AT384" s="71" t="s">
        <v>79</v>
      </c>
      <c r="AX384" s="6" t="s">
        <v>137</v>
      </c>
      <c r="BD384" s="117">
        <f>IF($M$384="základní",$J$384,0)</f>
        <v>0</v>
      </c>
      <c r="BE384" s="117">
        <f>IF($M$384="snížená",$J$384,0)</f>
        <v>0</v>
      </c>
      <c r="BF384" s="117">
        <f>IF($M$384="zákl. přenesená",$J$384,0)</f>
        <v>0</v>
      </c>
      <c r="BG384" s="117">
        <f>IF($M$384="sníž. přenesená",$J$384,0)</f>
        <v>0</v>
      </c>
      <c r="BH384" s="117">
        <f>IF($M$384="nulová",$J$384,0)</f>
        <v>0</v>
      </c>
      <c r="BI384" s="71" t="s">
        <v>21</v>
      </c>
      <c r="BJ384" s="117">
        <f>ROUND($I$384*$H$384,2)</f>
        <v>0</v>
      </c>
      <c r="BK384" s="71" t="s">
        <v>225</v>
      </c>
      <c r="BL384" s="71" t="s">
        <v>691</v>
      </c>
    </row>
    <row r="385" spans="2:46" s="6" customFormat="1" ht="16.5" customHeight="1">
      <c r="B385" s="22"/>
      <c r="D385" s="118" t="s">
        <v>145</v>
      </c>
      <c r="F385" s="119" t="s">
        <v>692</v>
      </c>
      <c r="K385" s="22"/>
      <c r="L385" s="48"/>
      <c r="S385" s="49"/>
      <c r="AS385" s="6" t="s">
        <v>145</v>
      </c>
      <c r="AT385" s="6" t="s">
        <v>79</v>
      </c>
    </row>
    <row r="386" spans="2:64" s="6" customFormat="1" ht="15.75" customHeight="1">
      <c r="B386" s="22"/>
      <c r="C386" s="106" t="s">
        <v>693</v>
      </c>
      <c r="D386" s="106" t="s">
        <v>139</v>
      </c>
      <c r="E386" s="107" t="s">
        <v>694</v>
      </c>
      <c r="F386" s="108" t="s">
        <v>695</v>
      </c>
      <c r="G386" s="109" t="s">
        <v>285</v>
      </c>
      <c r="H386" s="110">
        <v>8</v>
      </c>
      <c r="I386" s="111"/>
      <c r="J386" s="112">
        <f>ROUND($I$386*$H$386,2)</f>
        <v>0</v>
      </c>
      <c r="K386" s="22"/>
      <c r="L386" s="113"/>
      <c r="M386" s="114" t="s">
        <v>45</v>
      </c>
      <c r="O386" s="115">
        <f>$N$386*$H$386</f>
        <v>0</v>
      </c>
      <c r="P386" s="115">
        <v>0</v>
      </c>
      <c r="Q386" s="115">
        <f>$P$386*$H$386</f>
        <v>0</v>
      </c>
      <c r="R386" s="115">
        <v>0.02113</v>
      </c>
      <c r="S386" s="116">
        <f>$R$386*$H$386</f>
        <v>0.16904</v>
      </c>
      <c r="AQ386" s="71" t="s">
        <v>225</v>
      </c>
      <c r="AS386" s="71" t="s">
        <v>139</v>
      </c>
      <c r="AT386" s="71" t="s">
        <v>79</v>
      </c>
      <c r="AX386" s="6" t="s">
        <v>137</v>
      </c>
      <c r="BD386" s="117">
        <f>IF($M$386="základní",$J$386,0)</f>
        <v>0</v>
      </c>
      <c r="BE386" s="117">
        <f>IF($M$386="snížená",$J$386,0)</f>
        <v>0</v>
      </c>
      <c r="BF386" s="117">
        <f>IF($M$386="zákl. přenesená",$J$386,0)</f>
        <v>0</v>
      </c>
      <c r="BG386" s="117">
        <f>IF($M$386="sníž. přenesená",$J$386,0)</f>
        <v>0</v>
      </c>
      <c r="BH386" s="117">
        <f>IF($M$386="nulová",$J$386,0)</f>
        <v>0</v>
      </c>
      <c r="BI386" s="71" t="s">
        <v>21</v>
      </c>
      <c r="BJ386" s="117">
        <f>ROUND($I$386*$H$386,2)</f>
        <v>0</v>
      </c>
      <c r="BK386" s="71" t="s">
        <v>225</v>
      </c>
      <c r="BL386" s="71" t="s">
        <v>696</v>
      </c>
    </row>
    <row r="387" spans="2:46" s="6" customFormat="1" ht="16.5" customHeight="1">
      <c r="B387" s="22"/>
      <c r="D387" s="118" t="s">
        <v>145</v>
      </c>
      <c r="F387" s="119" t="s">
        <v>697</v>
      </c>
      <c r="K387" s="22"/>
      <c r="L387" s="48"/>
      <c r="S387" s="49"/>
      <c r="AS387" s="6" t="s">
        <v>145</v>
      </c>
      <c r="AT387" s="6" t="s">
        <v>79</v>
      </c>
    </row>
    <row r="388" spans="2:62" s="95" customFormat="1" ht="30.75" customHeight="1">
      <c r="B388" s="96"/>
      <c r="D388" s="97" t="s">
        <v>73</v>
      </c>
      <c r="E388" s="104" t="s">
        <v>698</v>
      </c>
      <c r="F388" s="104" t="s">
        <v>699</v>
      </c>
      <c r="J388" s="105">
        <f>$BJ$388</f>
        <v>0</v>
      </c>
      <c r="K388" s="96"/>
      <c r="L388" s="100"/>
      <c r="O388" s="101">
        <f>SUM($O$389:$O$390)</f>
        <v>0</v>
      </c>
      <c r="Q388" s="101">
        <f>SUM($Q$389:$Q$390)</f>
        <v>0</v>
      </c>
      <c r="S388" s="102">
        <f>SUM($S$389:$S$390)</f>
        <v>0</v>
      </c>
      <c r="AQ388" s="97" t="s">
        <v>79</v>
      </c>
      <c r="AS388" s="97" t="s">
        <v>73</v>
      </c>
      <c r="AT388" s="97" t="s">
        <v>21</v>
      </c>
      <c r="AX388" s="97" t="s">
        <v>137</v>
      </c>
      <c r="BJ388" s="103">
        <f>SUM($BJ$389:$BJ$390)</f>
        <v>0</v>
      </c>
    </row>
    <row r="389" spans="2:64" s="6" customFormat="1" ht="15.75" customHeight="1">
      <c r="B389" s="22"/>
      <c r="C389" s="106" t="s">
        <v>700</v>
      </c>
      <c r="D389" s="106" t="s">
        <v>139</v>
      </c>
      <c r="E389" s="107" t="s">
        <v>701</v>
      </c>
      <c r="F389" s="108" t="s">
        <v>702</v>
      </c>
      <c r="G389" s="109" t="s">
        <v>151</v>
      </c>
      <c r="H389" s="110">
        <v>200</v>
      </c>
      <c r="I389" s="111"/>
      <c r="J389" s="112">
        <f>ROUND($I$389*$H$389,2)</f>
        <v>0</v>
      </c>
      <c r="K389" s="22"/>
      <c r="L389" s="113"/>
      <c r="M389" s="114" t="s">
        <v>45</v>
      </c>
      <c r="O389" s="115">
        <f>$N$389*$H$389</f>
        <v>0</v>
      </c>
      <c r="P389" s="115">
        <v>0</v>
      </c>
      <c r="Q389" s="115">
        <f>$P$389*$H$389</f>
        <v>0</v>
      </c>
      <c r="R389" s="115">
        <v>0</v>
      </c>
      <c r="S389" s="116">
        <f>$R$389*$H$389</f>
        <v>0</v>
      </c>
      <c r="AQ389" s="71" t="s">
        <v>225</v>
      </c>
      <c r="AS389" s="71" t="s">
        <v>139</v>
      </c>
      <c r="AT389" s="71" t="s">
        <v>79</v>
      </c>
      <c r="AX389" s="6" t="s">
        <v>137</v>
      </c>
      <c r="BD389" s="117">
        <f>IF($M$389="základní",$J$389,0)</f>
        <v>0</v>
      </c>
      <c r="BE389" s="117">
        <f>IF($M$389="snížená",$J$389,0)</f>
        <v>0</v>
      </c>
      <c r="BF389" s="117">
        <f>IF($M$389="zákl. přenesená",$J$389,0)</f>
        <v>0</v>
      </c>
      <c r="BG389" s="117">
        <f>IF($M$389="sníž. přenesená",$J$389,0)</f>
        <v>0</v>
      </c>
      <c r="BH389" s="117">
        <f>IF($M$389="nulová",$J$389,0)</f>
        <v>0</v>
      </c>
      <c r="BI389" s="71" t="s">
        <v>21</v>
      </c>
      <c r="BJ389" s="117">
        <f>ROUND($I$389*$H$389,2)</f>
        <v>0</v>
      </c>
      <c r="BK389" s="71" t="s">
        <v>225</v>
      </c>
      <c r="BL389" s="71" t="s">
        <v>703</v>
      </c>
    </row>
    <row r="390" spans="2:46" s="6" customFormat="1" ht="27" customHeight="1">
      <c r="B390" s="22"/>
      <c r="D390" s="118" t="s">
        <v>145</v>
      </c>
      <c r="F390" s="119" t="s">
        <v>704</v>
      </c>
      <c r="K390" s="22"/>
      <c r="L390" s="48"/>
      <c r="S390" s="49"/>
      <c r="AS390" s="6" t="s">
        <v>145</v>
      </c>
      <c r="AT390" s="6" t="s">
        <v>79</v>
      </c>
    </row>
    <row r="391" spans="2:62" s="95" customFormat="1" ht="30.75" customHeight="1">
      <c r="B391" s="96"/>
      <c r="D391" s="97" t="s">
        <v>73</v>
      </c>
      <c r="E391" s="104" t="s">
        <v>705</v>
      </c>
      <c r="F391" s="104" t="s">
        <v>706</v>
      </c>
      <c r="J391" s="105">
        <f>$BJ$391</f>
        <v>0</v>
      </c>
      <c r="K391" s="96"/>
      <c r="L391" s="100"/>
      <c r="O391" s="101">
        <f>SUM($O$392:$O$406)</f>
        <v>0</v>
      </c>
      <c r="Q391" s="101">
        <f>SUM($Q$392:$Q$406)</f>
        <v>0</v>
      </c>
      <c r="S391" s="102">
        <f>SUM($S$392:$S$406)</f>
        <v>0.17850000000000002</v>
      </c>
      <c r="AQ391" s="97" t="s">
        <v>79</v>
      </c>
      <c r="AS391" s="97" t="s">
        <v>73</v>
      </c>
      <c r="AT391" s="97" t="s">
        <v>21</v>
      </c>
      <c r="AX391" s="97" t="s">
        <v>137</v>
      </c>
      <c r="BJ391" s="103">
        <f>SUM($BJ$392:$BJ$406)</f>
        <v>0</v>
      </c>
    </row>
    <row r="392" spans="2:64" s="6" customFormat="1" ht="15.75" customHeight="1">
      <c r="B392" s="22"/>
      <c r="C392" s="106" t="s">
        <v>27</v>
      </c>
      <c r="D392" s="106" t="s">
        <v>139</v>
      </c>
      <c r="E392" s="107" t="s">
        <v>707</v>
      </c>
      <c r="F392" s="108" t="s">
        <v>708</v>
      </c>
      <c r="G392" s="109" t="s">
        <v>285</v>
      </c>
      <c r="H392" s="110">
        <v>30</v>
      </c>
      <c r="I392" s="111"/>
      <c r="J392" s="112">
        <f>ROUND($I$392*$H$392,2)</f>
        <v>0</v>
      </c>
      <c r="K392" s="22"/>
      <c r="L392" s="113"/>
      <c r="M392" s="114" t="s">
        <v>45</v>
      </c>
      <c r="O392" s="115">
        <f>$N$392*$H$392</f>
        <v>0</v>
      </c>
      <c r="P392" s="115">
        <v>0</v>
      </c>
      <c r="Q392" s="115">
        <f>$P$392*$H$392</f>
        <v>0</v>
      </c>
      <c r="R392" s="115">
        <v>0</v>
      </c>
      <c r="S392" s="116">
        <f>$R$392*$H$392</f>
        <v>0</v>
      </c>
      <c r="AQ392" s="71" t="s">
        <v>225</v>
      </c>
      <c r="AS392" s="71" t="s">
        <v>139</v>
      </c>
      <c r="AT392" s="71" t="s">
        <v>79</v>
      </c>
      <c r="AX392" s="6" t="s">
        <v>137</v>
      </c>
      <c r="BD392" s="117">
        <f>IF($M$392="základní",$J$392,0)</f>
        <v>0</v>
      </c>
      <c r="BE392" s="117">
        <f>IF($M$392="snížená",$J$392,0)</f>
        <v>0</v>
      </c>
      <c r="BF392" s="117">
        <f>IF($M$392="zákl. přenesená",$J$392,0)</f>
        <v>0</v>
      </c>
      <c r="BG392" s="117">
        <f>IF($M$392="sníž. přenesená",$J$392,0)</f>
        <v>0</v>
      </c>
      <c r="BH392" s="117">
        <f>IF($M$392="nulová",$J$392,0)</f>
        <v>0</v>
      </c>
      <c r="BI392" s="71" t="s">
        <v>21</v>
      </c>
      <c r="BJ392" s="117">
        <f>ROUND($I$392*$H$392,2)</f>
        <v>0</v>
      </c>
      <c r="BK392" s="71" t="s">
        <v>225</v>
      </c>
      <c r="BL392" s="71" t="s">
        <v>709</v>
      </c>
    </row>
    <row r="393" spans="2:46" s="6" customFormat="1" ht="16.5" customHeight="1">
      <c r="B393" s="22"/>
      <c r="D393" s="118" t="s">
        <v>145</v>
      </c>
      <c r="F393" s="119" t="s">
        <v>710</v>
      </c>
      <c r="K393" s="22"/>
      <c r="L393" s="48"/>
      <c r="S393" s="49"/>
      <c r="AS393" s="6" t="s">
        <v>145</v>
      </c>
      <c r="AT393" s="6" t="s">
        <v>79</v>
      </c>
    </row>
    <row r="394" spans="2:64" s="6" customFormat="1" ht="15.75" customHeight="1">
      <c r="B394" s="22"/>
      <c r="C394" s="106" t="s">
        <v>711</v>
      </c>
      <c r="D394" s="106" t="s">
        <v>139</v>
      </c>
      <c r="E394" s="107" t="s">
        <v>712</v>
      </c>
      <c r="F394" s="108" t="s">
        <v>713</v>
      </c>
      <c r="G394" s="109" t="s">
        <v>285</v>
      </c>
      <c r="H394" s="110">
        <v>30</v>
      </c>
      <c r="I394" s="111"/>
      <c r="J394" s="112">
        <f>ROUND($I$394*$H$394,2)</f>
        <v>0</v>
      </c>
      <c r="K394" s="22"/>
      <c r="L394" s="113"/>
      <c r="M394" s="114" t="s">
        <v>45</v>
      </c>
      <c r="O394" s="115">
        <f>$N$394*$H$394</f>
        <v>0</v>
      </c>
      <c r="P394" s="115">
        <v>0</v>
      </c>
      <c r="Q394" s="115">
        <f>$P$394*$H$394</f>
        <v>0</v>
      </c>
      <c r="R394" s="115">
        <v>0</v>
      </c>
      <c r="S394" s="116">
        <f>$R$394*$H$394</f>
        <v>0</v>
      </c>
      <c r="AQ394" s="71" t="s">
        <v>225</v>
      </c>
      <c r="AS394" s="71" t="s">
        <v>139</v>
      </c>
      <c r="AT394" s="71" t="s">
        <v>79</v>
      </c>
      <c r="AX394" s="6" t="s">
        <v>137</v>
      </c>
      <c r="BD394" s="117">
        <f>IF($M$394="základní",$J$394,0)</f>
        <v>0</v>
      </c>
      <c r="BE394" s="117">
        <f>IF($M$394="snížená",$J$394,0)</f>
        <v>0</v>
      </c>
      <c r="BF394" s="117">
        <f>IF($M$394="zákl. přenesená",$J$394,0)</f>
        <v>0</v>
      </c>
      <c r="BG394" s="117">
        <f>IF($M$394="sníž. přenesená",$J$394,0)</f>
        <v>0</v>
      </c>
      <c r="BH394" s="117">
        <f>IF($M$394="nulová",$J$394,0)</f>
        <v>0</v>
      </c>
      <c r="BI394" s="71" t="s">
        <v>21</v>
      </c>
      <c r="BJ394" s="117">
        <f>ROUND($I$394*$H$394,2)</f>
        <v>0</v>
      </c>
      <c r="BK394" s="71" t="s">
        <v>225</v>
      </c>
      <c r="BL394" s="71" t="s">
        <v>714</v>
      </c>
    </row>
    <row r="395" spans="2:46" s="6" customFormat="1" ht="16.5" customHeight="1">
      <c r="B395" s="22"/>
      <c r="D395" s="118" t="s">
        <v>145</v>
      </c>
      <c r="F395" s="119" t="s">
        <v>715</v>
      </c>
      <c r="K395" s="22"/>
      <c r="L395" s="48"/>
      <c r="S395" s="49"/>
      <c r="AS395" s="6" t="s">
        <v>145</v>
      </c>
      <c r="AT395" s="6" t="s">
        <v>79</v>
      </c>
    </row>
    <row r="396" spans="2:64" s="6" customFormat="1" ht="15.75" customHeight="1">
      <c r="B396" s="22"/>
      <c r="C396" s="106" t="s">
        <v>716</v>
      </c>
      <c r="D396" s="106" t="s">
        <v>139</v>
      </c>
      <c r="E396" s="107" t="s">
        <v>717</v>
      </c>
      <c r="F396" s="108" t="s">
        <v>718</v>
      </c>
      <c r="G396" s="109" t="s">
        <v>142</v>
      </c>
      <c r="H396" s="110">
        <v>7.5</v>
      </c>
      <c r="I396" s="111"/>
      <c r="J396" s="112">
        <f>ROUND($I$396*$H$396,2)</f>
        <v>0</v>
      </c>
      <c r="K396" s="22"/>
      <c r="L396" s="113"/>
      <c r="M396" s="114" t="s">
        <v>45</v>
      </c>
      <c r="O396" s="115">
        <f>$N$396*$H$396</f>
        <v>0</v>
      </c>
      <c r="P396" s="115">
        <v>0</v>
      </c>
      <c r="Q396" s="115">
        <f>$P$396*$H$396</f>
        <v>0</v>
      </c>
      <c r="R396" s="115">
        <v>0.0238</v>
      </c>
      <c r="S396" s="116">
        <f>$R$396*$H$396</f>
        <v>0.17850000000000002</v>
      </c>
      <c r="AQ396" s="71" t="s">
        <v>225</v>
      </c>
      <c r="AS396" s="71" t="s">
        <v>139</v>
      </c>
      <c r="AT396" s="71" t="s">
        <v>79</v>
      </c>
      <c r="AX396" s="6" t="s">
        <v>137</v>
      </c>
      <c r="BD396" s="117">
        <f>IF($M$396="základní",$J$396,0)</f>
        <v>0</v>
      </c>
      <c r="BE396" s="117">
        <f>IF($M$396="snížená",$J$396,0)</f>
        <v>0</v>
      </c>
      <c r="BF396" s="117">
        <f>IF($M$396="zákl. přenesená",$J$396,0)</f>
        <v>0</v>
      </c>
      <c r="BG396" s="117">
        <f>IF($M$396="sníž. přenesená",$J$396,0)</f>
        <v>0</v>
      </c>
      <c r="BH396" s="117">
        <f>IF($M$396="nulová",$J$396,0)</f>
        <v>0</v>
      </c>
      <c r="BI396" s="71" t="s">
        <v>21</v>
      </c>
      <c r="BJ396" s="117">
        <f>ROUND($I$396*$H$396,2)</f>
        <v>0</v>
      </c>
      <c r="BK396" s="71" t="s">
        <v>225</v>
      </c>
      <c r="BL396" s="71" t="s">
        <v>719</v>
      </c>
    </row>
    <row r="397" spans="2:46" s="6" customFormat="1" ht="16.5" customHeight="1">
      <c r="B397" s="22"/>
      <c r="D397" s="118" t="s">
        <v>145</v>
      </c>
      <c r="F397" s="119" t="s">
        <v>720</v>
      </c>
      <c r="K397" s="22"/>
      <c r="L397" s="48"/>
      <c r="S397" s="49"/>
      <c r="AS397" s="6" t="s">
        <v>145</v>
      </c>
      <c r="AT397" s="6" t="s">
        <v>79</v>
      </c>
    </row>
    <row r="398" spans="2:50" s="6" customFormat="1" ht="15.75" customHeight="1">
      <c r="B398" s="120"/>
      <c r="D398" s="121" t="s">
        <v>147</v>
      </c>
      <c r="E398" s="122"/>
      <c r="F398" s="123" t="s">
        <v>721</v>
      </c>
      <c r="H398" s="124">
        <v>7.5</v>
      </c>
      <c r="K398" s="120"/>
      <c r="L398" s="125"/>
      <c r="S398" s="126"/>
      <c r="AS398" s="122" t="s">
        <v>147</v>
      </c>
      <c r="AT398" s="122" t="s">
        <v>79</v>
      </c>
      <c r="AU398" s="122" t="s">
        <v>79</v>
      </c>
      <c r="AV398" s="122" t="s">
        <v>85</v>
      </c>
      <c r="AW398" s="122" t="s">
        <v>21</v>
      </c>
      <c r="AX398" s="122" t="s">
        <v>137</v>
      </c>
    </row>
    <row r="399" spans="2:64" s="6" customFormat="1" ht="15.75" customHeight="1">
      <c r="B399" s="22"/>
      <c r="C399" s="106" t="s">
        <v>722</v>
      </c>
      <c r="D399" s="106" t="s">
        <v>139</v>
      </c>
      <c r="E399" s="107" t="s">
        <v>723</v>
      </c>
      <c r="F399" s="108" t="s">
        <v>724</v>
      </c>
      <c r="G399" s="109" t="s">
        <v>725</v>
      </c>
      <c r="H399" s="110">
        <v>30</v>
      </c>
      <c r="I399" s="111"/>
      <c r="J399" s="112">
        <f>ROUND($I$399*$H$399,2)</f>
        <v>0</v>
      </c>
      <c r="K399" s="22"/>
      <c r="L399" s="113"/>
      <c r="M399" s="114" t="s">
        <v>45</v>
      </c>
      <c r="O399" s="115">
        <f>$N$399*$H$399</f>
        <v>0</v>
      </c>
      <c r="P399" s="115">
        <v>0</v>
      </c>
      <c r="Q399" s="115">
        <f>$P$399*$H$399</f>
        <v>0</v>
      </c>
      <c r="R399" s="115">
        <v>0</v>
      </c>
      <c r="S399" s="116">
        <f>$R$399*$H$399</f>
        <v>0</v>
      </c>
      <c r="AQ399" s="71" t="s">
        <v>225</v>
      </c>
      <c r="AS399" s="71" t="s">
        <v>139</v>
      </c>
      <c r="AT399" s="71" t="s">
        <v>79</v>
      </c>
      <c r="AX399" s="6" t="s">
        <v>137</v>
      </c>
      <c r="BD399" s="117">
        <f>IF($M$399="základní",$J$399,0)</f>
        <v>0</v>
      </c>
      <c r="BE399" s="117">
        <f>IF($M$399="snížená",$J$399,0)</f>
        <v>0</v>
      </c>
      <c r="BF399" s="117">
        <f>IF($M$399="zákl. přenesená",$J$399,0)</f>
        <v>0</v>
      </c>
      <c r="BG399" s="117">
        <f>IF($M$399="sníž. přenesená",$J$399,0)</f>
        <v>0</v>
      </c>
      <c r="BH399" s="117">
        <f>IF($M$399="nulová",$J$399,0)</f>
        <v>0</v>
      </c>
      <c r="BI399" s="71" t="s">
        <v>21</v>
      </c>
      <c r="BJ399" s="117">
        <f>ROUND($I$399*$H$399,2)</f>
        <v>0</v>
      </c>
      <c r="BK399" s="71" t="s">
        <v>225</v>
      </c>
      <c r="BL399" s="71" t="s">
        <v>726</v>
      </c>
    </row>
    <row r="400" spans="2:46" s="6" customFormat="1" ht="16.5" customHeight="1">
      <c r="B400" s="22"/>
      <c r="D400" s="118" t="s">
        <v>145</v>
      </c>
      <c r="F400" s="119" t="s">
        <v>727</v>
      </c>
      <c r="K400" s="22"/>
      <c r="L400" s="48"/>
      <c r="S400" s="49"/>
      <c r="AS400" s="6" t="s">
        <v>145</v>
      </c>
      <c r="AT400" s="6" t="s">
        <v>79</v>
      </c>
    </row>
    <row r="401" spans="2:64" s="6" customFormat="1" ht="15.75" customHeight="1">
      <c r="B401" s="22"/>
      <c r="C401" s="106" t="s">
        <v>728</v>
      </c>
      <c r="D401" s="106" t="s">
        <v>139</v>
      </c>
      <c r="E401" s="107" t="s">
        <v>729</v>
      </c>
      <c r="F401" s="108" t="s">
        <v>730</v>
      </c>
      <c r="G401" s="109" t="s">
        <v>285</v>
      </c>
      <c r="H401" s="110">
        <v>30</v>
      </c>
      <c r="I401" s="111"/>
      <c r="J401" s="112">
        <f>ROUND($I$401*$H$401,2)</f>
        <v>0</v>
      </c>
      <c r="K401" s="22"/>
      <c r="L401" s="113"/>
      <c r="M401" s="114" t="s">
        <v>45</v>
      </c>
      <c r="O401" s="115">
        <f>$N$401*$H$401</f>
        <v>0</v>
      </c>
      <c r="P401" s="115">
        <v>0</v>
      </c>
      <c r="Q401" s="115">
        <f>$P$401*$H$401</f>
        <v>0</v>
      </c>
      <c r="R401" s="115">
        <v>0</v>
      </c>
      <c r="S401" s="116">
        <f>$R$401*$H$401</f>
        <v>0</v>
      </c>
      <c r="AQ401" s="71" t="s">
        <v>225</v>
      </c>
      <c r="AS401" s="71" t="s">
        <v>139</v>
      </c>
      <c r="AT401" s="71" t="s">
        <v>79</v>
      </c>
      <c r="AX401" s="6" t="s">
        <v>137</v>
      </c>
      <c r="BD401" s="117">
        <f>IF($M$401="základní",$J$401,0)</f>
        <v>0</v>
      </c>
      <c r="BE401" s="117">
        <f>IF($M$401="snížená",$J$401,0)</f>
        <v>0</v>
      </c>
      <c r="BF401" s="117">
        <f>IF($M$401="zákl. přenesená",$J$401,0)</f>
        <v>0</v>
      </c>
      <c r="BG401" s="117">
        <f>IF($M$401="sníž. přenesená",$J$401,0)</f>
        <v>0</v>
      </c>
      <c r="BH401" s="117">
        <f>IF($M$401="nulová",$J$401,0)</f>
        <v>0</v>
      </c>
      <c r="BI401" s="71" t="s">
        <v>21</v>
      </c>
      <c r="BJ401" s="117">
        <f>ROUND($I$401*$H$401,2)</f>
        <v>0</v>
      </c>
      <c r="BK401" s="71" t="s">
        <v>225</v>
      </c>
      <c r="BL401" s="71" t="s">
        <v>731</v>
      </c>
    </row>
    <row r="402" spans="2:46" s="6" customFormat="1" ht="16.5" customHeight="1">
      <c r="B402" s="22"/>
      <c r="D402" s="118" t="s">
        <v>145</v>
      </c>
      <c r="F402" s="119" t="s">
        <v>732</v>
      </c>
      <c r="K402" s="22"/>
      <c r="L402" s="48"/>
      <c r="S402" s="49"/>
      <c r="AS402" s="6" t="s">
        <v>145</v>
      </c>
      <c r="AT402" s="6" t="s">
        <v>79</v>
      </c>
    </row>
    <row r="403" spans="2:64" s="6" customFormat="1" ht="15.75" customHeight="1">
      <c r="B403" s="22"/>
      <c r="C403" s="106" t="s">
        <v>733</v>
      </c>
      <c r="D403" s="106" t="s">
        <v>139</v>
      </c>
      <c r="E403" s="107" t="s">
        <v>734</v>
      </c>
      <c r="F403" s="108" t="s">
        <v>735</v>
      </c>
      <c r="G403" s="109" t="s">
        <v>142</v>
      </c>
      <c r="H403" s="110">
        <v>55</v>
      </c>
      <c r="I403" s="111"/>
      <c r="J403" s="112">
        <f>ROUND($I$403*$H$403,2)</f>
        <v>0</v>
      </c>
      <c r="K403" s="22"/>
      <c r="L403" s="113"/>
      <c r="M403" s="114" t="s">
        <v>45</v>
      </c>
      <c r="O403" s="115">
        <f>$N$403*$H$403</f>
        <v>0</v>
      </c>
      <c r="P403" s="115">
        <v>0</v>
      </c>
      <c r="Q403" s="115">
        <f>$P$403*$H$403</f>
        <v>0</v>
      </c>
      <c r="R403" s="115">
        <v>0</v>
      </c>
      <c r="S403" s="116">
        <f>$R$403*$H$403</f>
        <v>0</v>
      </c>
      <c r="AQ403" s="71" t="s">
        <v>225</v>
      </c>
      <c r="AS403" s="71" t="s">
        <v>139</v>
      </c>
      <c r="AT403" s="71" t="s">
        <v>79</v>
      </c>
      <c r="AX403" s="6" t="s">
        <v>137</v>
      </c>
      <c r="BD403" s="117">
        <f>IF($M$403="základní",$J$403,0)</f>
        <v>0</v>
      </c>
      <c r="BE403" s="117">
        <f>IF($M$403="snížená",$J$403,0)</f>
        <v>0</v>
      </c>
      <c r="BF403" s="117">
        <f>IF($M$403="zákl. přenesená",$J$403,0)</f>
        <v>0</v>
      </c>
      <c r="BG403" s="117">
        <f>IF($M$403="sníž. přenesená",$J$403,0)</f>
        <v>0</v>
      </c>
      <c r="BH403" s="117">
        <f>IF($M$403="nulová",$J$403,0)</f>
        <v>0</v>
      </c>
      <c r="BI403" s="71" t="s">
        <v>21</v>
      </c>
      <c r="BJ403" s="117">
        <f>ROUND($I$403*$H$403,2)</f>
        <v>0</v>
      </c>
      <c r="BK403" s="71" t="s">
        <v>225</v>
      </c>
      <c r="BL403" s="71" t="s">
        <v>736</v>
      </c>
    </row>
    <row r="404" spans="2:46" s="6" customFormat="1" ht="16.5" customHeight="1">
      <c r="B404" s="22"/>
      <c r="D404" s="118" t="s">
        <v>145</v>
      </c>
      <c r="F404" s="119" t="s">
        <v>737</v>
      </c>
      <c r="K404" s="22"/>
      <c r="L404" s="48"/>
      <c r="S404" s="49"/>
      <c r="AS404" s="6" t="s">
        <v>145</v>
      </c>
      <c r="AT404" s="6" t="s">
        <v>79</v>
      </c>
    </row>
    <row r="405" spans="2:64" s="6" customFormat="1" ht="15.75" customHeight="1">
      <c r="B405" s="22"/>
      <c r="C405" s="106" t="s">
        <v>738</v>
      </c>
      <c r="D405" s="106" t="s">
        <v>139</v>
      </c>
      <c r="E405" s="107" t="s">
        <v>739</v>
      </c>
      <c r="F405" s="108" t="s">
        <v>740</v>
      </c>
      <c r="G405" s="109" t="s">
        <v>189</v>
      </c>
      <c r="H405" s="110">
        <v>1</v>
      </c>
      <c r="I405" s="111"/>
      <c r="J405" s="112">
        <f>ROUND($I$405*$H$405,2)</f>
        <v>0</v>
      </c>
      <c r="K405" s="22"/>
      <c r="L405" s="113"/>
      <c r="M405" s="114" t="s">
        <v>45</v>
      </c>
      <c r="O405" s="115">
        <f>$N$405*$H$405</f>
        <v>0</v>
      </c>
      <c r="P405" s="115">
        <v>0</v>
      </c>
      <c r="Q405" s="115">
        <f>$P$405*$H$405</f>
        <v>0</v>
      </c>
      <c r="R405" s="115">
        <v>0</v>
      </c>
      <c r="S405" s="116">
        <f>$R$405*$H$405</f>
        <v>0</v>
      </c>
      <c r="AQ405" s="71" t="s">
        <v>225</v>
      </c>
      <c r="AS405" s="71" t="s">
        <v>139</v>
      </c>
      <c r="AT405" s="71" t="s">
        <v>79</v>
      </c>
      <c r="AX405" s="6" t="s">
        <v>137</v>
      </c>
      <c r="BD405" s="117">
        <f>IF($M$405="základní",$J$405,0)</f>
        <v>0</v>
      </c>
      <c r="BE405" s="117">
        <f>IF($M$405="snížená",$J$405,0)</f>
        <v>0</v>
      </c>
      <c r="BF405" s="117">
        <f>IF($M$405="zákl. přenesená",$J$405,0)</f>
        <v>0</v>
      </c>
      <c r="BG405" s="117">
        <f>IF($M$405="sníž. přenesená",$J$405,0)</f>
        <v>0</v>
      </c>
      <c r="BH405" s="117">
        <f>IF($M$405="nulová",$J$405,0)</f>
        <v>0</v>
      </c>
      <c r="BI405" s="71" t="s">
        <v>21</v>
      </c>
      <c r="BJ405" s="117">
        <f>ROUND($I$405*$H$405,2)</f>
        <v>0</v>
      </c>
      <c r="BK405" s="71" t="s">
        <v>225</v>
      </c>
      <c r="BL405" s="71" t="s">
        <v>741</v>
      </c>
    </row>
    <row r="406" spans="2:46" s="6" customFormat="1" ht="27" customHeight="1">
      <c r="B406" s="22"/>
      <c r="D406" s="118" t="s">
        <v>145</v>
      </c>
      <c r="F406" s="119" t="s">
        <v>742</v>
      </c>
      <c r="K406" s="22"/>
      <c r="L406" s="48"/>
      <c r="S406" s="49"/>
      <c r="AS406" s="6" t="s">
        <v>145</v>
      </c>
      <c r="AT406" s="6" t="s">
        <v>79</v>
      </c>
    </row>
    <row r="407" spans="2:62" s="95" customFormat="1" ht="30.75" customHeight="1">
      <c r="B407" s="96"/>
      <c r="D407" s="97" t="s">
        <v>73</v>
      </c>
      <c r="E407" s="104" t="s">
        <v>743</v>
      </c>
      <c r="F407" s="104" t="s">
        <v>744</v>
      </c>
      <c r="J407" s="105">
        <f>$BJ$407</f>
        <v>0</v>
      </c>
      <c r="K407" s="96"/>
      <c r="L407" s="100"/>
      <c r="O407" s="101">
        <f>SUM($O$408:$O$416)</f>
        <v>0</v>
      </c>
      <c r="Q407" s="101">
        <f>SUM($Q$408:$Q$416)</f>
        <v>0.3476</v>
      </c>
      <c r="S407" s="102">
        <f>SUM($S$408:$S$416)</f>
        <v>0</v>
      </c>
      <c r="AQ407" s="97" t="s">
        <v>79</v>
      </c>
      <c r="AS407" s="97" t="s">
        <v>73</v>
      </c>
      <c r="AT407" s="97" t="s">
        <v>21</v>
      </c>
      <c r="AX407" s="97" t="s">
        <v>137</v>
      </c>
      <c r="BJ407" s="103">
        <f>SUM($BJ$408:$BJ$416)</f>
        <v>0</v>
      </c>
    </row>
    <row r="408" spans="2:64" s="6" customFormat="1" ht="15.75" customHeight="1">
      <c r="B408" s="22"/>
      <c r="C408" s="106" t="s">
        <v>745</v>
      </c>
      <c r="D408" s="106" t="s">
        <v>139</v>
      </c>
      <c r="E408" s="107" t="s">
        <v>746</v>
      </c>
      <c r="F408" s="108" t="s">
        <v>747</v>
      </c>
      <c r="G408" s="109" t="s">
        <v>151</v>
      </c>
      <c r="H408" s="110">
        <v>40</v>
      </c>
      <c r="I408" s="111"/>
      <c r="J408" s="112">
        <f>ROUND($I$408*$H$408,2)</f>
        <v>0</v>
      </c>
      <c r="K408" s="22"/>
      <c r="L408" s="113"/>
      <c r="M408" s="114" t="s">
        <v>45</v>
      </c>
      <c r="O408" s="115">
        <f>$N$408*$H$408</f>
        <v>0</v>
      </c>
      <c r="P408" s="115">
        <v>0</v>
      </c>
      <c r="Q408" s="115">
        <f>$P$408*$H$408</f>
        <v>0</v>
      </c>
      <c r="R408" s="115">
        <v>0</v>
      </c>
      <c r="S408" s="116">
        <f>$R$408*$H$408</f>
        <v>0</v>
      </c>
      <c r="AQ408" s="71" t="s">
        <v>225</v>
      </c>
      <c r="AS408" s="71" t="s">
        <v>139</v>
      </c>
      <c r="AT408" s="71" t="s">
        <v>79</v>
      </c>
      <c r="AX408" s="6" t="s">
        <v>137</v>
      </c>
      <c r="BD408" s="117">
        <f>IF($M$408="základní",$J$408,0)</f>
        <v>0</v>
      </c>
      <c r="BE408" s="117">
        <f>IF($M$408="snížená",$J$408,0)</f>
        <v>0</v>
      </c>
      <c r="BF408" s="117">
        <f>IF($M$408="zákl. přenesená",$J$408,0)</f>
        <v>0</v>
      </c>
      <c r="BG408" s="117">
        <f>IF($M$408="sníž. přenesená",$J$408,0)</f>
        <v>0</v>
      </c>
      <c r="BH408" s="117">
        <f>IF($M$408="nulová",$J$408,0)</f>
        <v>0</v>
      </c>
      <c r="BI408" s="71" t="s">
        <v>21</v>
      </c>
      <c r="BJ408" s="117">
        <f>ROUND($I$408*$H$408,2)</f>
        <v>0</v>
      </c>
      <c r="BK408" s="71" t="s">
        <v>225</v>
      </c>
      <c r="BL408" s="71" t="s">
        <v>748</v>
      </c>
    </row>
    <row r="409" spans="2:46" s="6" customFormat="1" ht="16.5" customHeight="1">
      <c r="B409" s="22"/>
      <c r="D409" s="118" t="s">
        <v>145</v>
      </c>
      <c r="F409" s="119" t="s">
        <v>749</v>
      </c>
      <c r="K409" s="22"/>
      <c r="L409" s="48"/>
      <c r="S409" s="49"/>
      <c r="AS409" s="6" t="s">
        <v>145</v>
      </c>
      <c r="AT409" s="6" t="s">
        <v>79</v>
      </c>
    </row>
    <row r="410" spans="2:64" s="6" customFormat="1" ht="15.75" customHeight="1">
      <c r="B410" s="22"/>
      <c r="C410" s="133" t="s">
        <v>750</v>
      </c>
      <c r="D410" s="133" t="s">
        <v>197</v>
      </c>
      <c r="E410" s="134" t="s">
        <v>751</v>
      </c>
      <c r="F410" s="135" t="s">
        <v>752</v>
      </c>
      <c r="G410" s="136" t="s">
        <v>151</v>
      </c>
      <c r="H410" s="137">
        <v>40</v>
      </c>
      <c r="I410" s="138"/>
      <c r="J410" s="139">
        <f>ROUND($I$410*$H$410,2)</f>
        <v>0</v>
      </c>
      <c r="K410" s="140"/>
      <c r="L410" s="141"/>
      <c r="M410" s="142" t="s">
        <v>45</v>
      </c>
      <c r="O410" s="115">
        <f>$N$410*$H$410</f>
        <v>0</v>
      </c>
      <c r="P410" s="115">
        <v>0.008</v>
      </c>
      <c r="Q410" s="115">
        <f>$P$410*$H$410</f>
        <v>0.32</v>
      </c>
      <c r="R410" s="115">
        <v>0</v>
      </c>
      <c r="S410" s="116">
        <f>$R$410*$H$410</f>
        <v>0</v>
      </c>
      <c r="AQ410" s="71" t="s">
        <v>316</v>
      </c>
      <c r="AS410" s="71" t="s">
        <v>197</v>
      </c>
      <c r="AT410" s="71" t="s">
        <v>79</v>
      </c>
      <c r="AX410" s="6" t="s">
        <v>137</v>
      </c>
      <c r="BD410" s="117">
        <f>IF($M$410="základní",$J$410,0)</f>
        <v>0</v>
      </c>
      <c r="BE410" s="117">
        <f>IF($M$410="snížená",$J$410,0)</f>
        <v>0</v>
      </c>
      <c r="BF410" s="117">
        <f>IF($M$410="zákl. přenesená",$J$410,0)</f>
        <v>0</v>
      </c>
      <c r="BG410" s="117">
        <f>IF($M$410="sníž. přenesená",$J$410,0)</f>
        <v>0</v>
      </c>
      <c r="BH410" s="117">
        <f>IF($M$410="nulová",$J$410,0)</f>
        <v>0</v>
      </c>
      <c r="BI410" s="71" t="s">
        <v>21</v>
      </c>
      <c r="BJ410" s="117">
        <f>ROUND($I$410*$H$410,2)</f>
        <v>0</v>
      </c>
      <c r="BK410" s="71" t="s">
        <v>225</v>
      </c>
      <c r="BL410" s="71" t="s">
        <v>753</v>
      </c>
    </row>
    <row r="411" spans="2:46" s="6" customFormat="1" ht="27" customHeight="1">
      <c r="B411" s="22"/>
      <c r="D411" s="118" t="s">
        <v>145</v>
      </c>
      <c r="F411" s="119" t="s">
        <v>754</v>
      </c>
      <c r="K411" s="22"/>
      <c r="L411" s="48"/>
      <c r="S411" s="49"/>
      <c r="AS411" s="6" t="s">
        <v>145</v>
      </c>
      <c r="AT411" s="6" t="s">
        <v>79</v>
      </c>
    </row>
    <row r="412" spans="2:50" s="6" customFormat="1" ht="15.75" customHeight="1">
      <c r="B412" s="120"/>
      <c r="D412" s="121" t="s">
        <v>147</v>
      </c>
      <c r="E412" s="122"/>
      <c r="F412" s="123" t="s">
        <v>755</v>
      </c>
      <c r="H412" s="124">
        <v>40</v>
      </c>
      <c r="K412" s="120"/>
      <c r="L412" s="125"/>
      <c r="S412" s="126"/>
      <c r="AS412" s="122" t="s">
        <v>147</v>
      </c>
      <c r="AT412" s="122" t="s">
        <v>79</v>
      </c>
      <c r="AU412" s="122" t="s">
        <v>79</v>
      </c>
      <c r="AV412" s="122" t="s">
        <v>85</v>
      </c>
      <c r="AW412" s="122" t="s">
        <v>21</v>
      </c>
      <c r="AX412" s="122" t="s">
        <v>137</v>
      </c>
    </row>
    <row r="413" spans="2:64" s="6" customFormat="1" ht="15.75" customHeight="1">
      <c r="B413" s="22"/>
      <c r="C413" s="106" t="s">
        <v>756</v>
      </c>
      <c r="D413" s="106" t="s">
        <v>139</v>
      </c>
      <c r="E413" s="107" t="s">
        <v>757</v>
      </c>
      <c r="F413" s="108" t="s">
        <v>758</v>
      </c>
      <c r="G413" s="109" t="s">
        <v>285</v>
      </c>
      <c r="H413" s="110">
        <v>120</v>
      </c>
      <c r="I413" s="111"/>
      <c r="J413" s="112">
        <f>ROUND($I$413*$H$413,2)</f>
        <v>0</v>
      </c>
      <c r="K413" s="22"/>
      <c r="L413" s="113"/>
      <c r="M413" s="114" t="s">
        <v>45</v>
      </c>
      <c r="O413" s="115">
        <f>$N$413*$H$413</f>
        <v>0</v>
      </c>
      <c r="P413" s="115">
        <v>0</v>
      </c>
      <c r="Q413" s="115">
        <f>$P$413*$H$413</f>
        <v>0</v>
      </c>
      <c r="R413" s="115">
        <v>0</v>
      </c>
      <c r="S413" s="116">
        <f>$R$413*$H$413</f>
        <v>0</v>
      </c>
      <c r="AQ413" s="71" t="s">
        <v>225</v>
      </c>
      <c r="AS413" s="71" t="s">
        <v>139</v>
      </c>
      <c r="AT413" s="71" t="s">
        <v>79</v>
      </c>
      <c r="AX413" s="6" t="s">
        <v>137</v>
      </c>
      <c r="BD413" s="117">
        <f>IF($M$413="základní",$J$413,0)</f>
        <v>0</v>
      </c>
      <c r="BE413" s="117">
        <f>IF($M$413="snížená",$J$413,0)</f>
        <v>0</v>
      </c>
      <c r="BF413" s="117">
        <f>IF($M$413="zákl. přenesená",$J$413,0)</f>
        <v>0</v>
      </c>
      <c r="BG413" s="117">
        <f>IF($M$413="sníž. přenesená",$J$413,0)</f>
        <v>0</v>
      </c>
      <c r="BH413" s="117">
        <f>IF($M$413="nulová",$J$413,0)</f>
        <v>0</v>
      </c>
      <c r="BI413" s="71" t="s">
        <v>21</v>
      </c>
      <c r="BJ413" s="117">
        <f>ROUND($I$413*$H$413,2)</f>
        <v>0</v>
      </c>
      <c r="BK413" s="71" t="s">
        <v>225</v>
      </c>
      <c r="BL413" s="71" t="s">
        <v>759</v>
      </c>
    </row>
    <row r="414" spans="2:46" s="6" customFormat="1" ht="16.5" customHeight="1">
      <c r="B414" s="22"/>
      <c r="D414" s="118" t="s">
        <v>145</v>
      </c>
      <c r="F414" s="119" t="s">
        <v>760</v>
      </c>
      <c r="K414" s="22"/>
      <c r="L414" s="48"/>
      <c r="S414" s="49"/>
      <c r="AS414" s="6" t="s">
        <v>145</v>
      </c>
      <c r="AT414" s="6" t="s">
        <v>79</v>
      </c>
    </row>
    <row r="415" spans="2:64" s="6" customFormat="1" ht="15.75" customHeight="1">
      <c r="B415" s="22"/>
      <c r="C415" s="133" t="s">
        <v>761</v>
      </c>
      <c r="D415" s="133" t="s">
        <v>197</v>
      </c>
      <c r="E415" s="134" t="s">
        <v>762</v>
      </c>
      <c r="F415" s="135" t="s">
        <v>763</v>
      </c>
      <c r="G415" s="136" t="s">
        <v>285</v>
      </c>
      <c r="H415" s="137">
        <v>120</v>
      </c>
      <c r="I415" s="138"/>
      <c r="J415" s="139">
        <f>ROUND($I$415*$H$415,2)</f>
        <v>0</v>
      </c>
      <c r="K415" s="140"/>
      <c r="L415" s="141"/>
      <c r="M415" s="142" t="s">
        <v>45</v>
      </c>
      <c r="O415" s="115">
        <f>$N$415*$H$415</f>
        <v>0</v>
      </c>
      <c r="P415" s="115">
        <v>0.00023</v>
      </c>
      <c r="Q415" s="115">
        <f>$P$415*$H$415</f>
        <v>0.0276</v>
      </c>
      <c r="R415" s="115">
        <v>0</v>
      </c>
      <c r="S415" s="116">
        <f>$R$415*$H$415</f>
        <v>0</v>
      </c>
      <c r="AQ415" s="71" t="s">
        <v>316</v>
      </c>
      <c r="AS415" s="71" t="s">
        <v>197</v>
      </c>
      <c r="AT415" s="71" t="s">
        <v>79</v>
      </c>
      <c r="AX415" s="6" t="s">
        <v>137</v>
      </c>
      <c r="BD415" s="117">
        <f>IF($M$415="základní",$J$415,0)</f>
        <v>0</v>
      </c>
      <c r="BE415" s="117">
        <f>IF($M$415="snížená",$J$415,0)</f>
        <v>0</v>
      </c>
      <c r="BF415" s="117">
        <f>IF($M$415="zákl. přenesená",$J$415,0)</f>
        <v>0</v>
      </c>
      <c r="BG415" s="117">
        <f>IF($M$415="sníž. přenesená",$J$415,0)</f>
        <v>0</v>
      </c>
      <c r="BH415" s="117">
        <f>IF($M$415="nulová",$J$415,0)</f>
        <v>0</v>
      </c>
      <c r="BI415" s="71" t="s">
        <v>21</v>
      </c>
      <c r="BJ415" s="117">
        <f>ROUND($I$415*$H$415,2)</f>
        <v>0</v>
      </c>
      <c r="BK415" s="71" t="s">
        <v>225</v>
      </c>
      <c r="BL415" s="71" t="s">
        <v>764</v>
      </c>
    </row>
    <row r="416" spans="2:46" s="6" customFormat="1" ht="16.5" customHeight="1">
      <c r="B416" s="22"/>
      <c r="D416" s="118" t="s">
        <v>145</v>
      </c>
      <c r="F416" s="119" t="s">
        <v>765</v>
      </c>
      <c r="K416" s="22"/>
      <c r="L416" s="48"/>
      <c r="S416" s="49"/>
      <c r="AS416" s="6" t="s">
        <v>145</v>
      </c>
      <c r="AT416" s="6" t="s">
        <v>79</v>
      </c>
    </row>
    <row r="417" spans="2:62" s="95" customFormat="1" ht="30.75" customHeight="1">
      <c r="B417" s="96"/>
      <c r="D417" s="97" t="s">
        <v>73</v>
      </c>
      <c r="E417" s="104" t="s">
        <v>766</v>
      </c>
      <c r="F417" s="104" t="s">
        <v>767</v>
      </c>
      <c r="J417" s="105">
        <f>$BJ$417</f>
        <v>0</v>
      </c>
      <c r="K417" s="96"/>
      <c r="L417" s="100"/>
      <c r="O417" s="101">
        <f>SUM($O$418:$O$425)</f>
        <v>0</v>
      </c>
      <c r="Q417" s="101">
        <f>SUM($Q$418:$Q$425)</f>
        <v>0.01</v>
      </c>
      <c r="S417" s="102">
        <f>SUM($S$418:$S$425)</f>
        <v>0</v>
      </c>
      <c r="AQ417" s="97" t="s">
        <v>79</v>
      </c>
      <c r="AS417" s="97" t="s">
        <v>73</v>
      </c>
      <c r="AT417" s="97" t="s">
        <v>21</v>
      </c>
      <c r="AX417" s="97" t="s">
        <v>137</v>
      </c>
      <c r="BJ417" s="103">
        <f>SUM($BJ$418:$BJ$425)</f>
        <v>0</v>
      </c>
    </row>
    <row r="418" spans="2:64" s="6" customFormat="1" ht="15.75" customHeight="1">
      <c r="B418" s="22"/>
      <c r="C418" s="106" t="s">
        <v>768</v>
      </c>
      <c r="D418" s="106" t="s">
        <v>139</v>
      </c>
      <c r="E418" s="107" t="s">
        <v>769</v>
      </c>
      <c r="F418" s="108" t="s">
        <v>770</v>
      </c>
      <c r="G418" s="109" t="s">
        <v>285</v>
      </c>
      <c r="H418" s="110">
        <v>4</v>
      </c>
      <c r="I418" s="111"/>
      <c r="J418" s="112">
        <f>ROUND($I$418*$H$418,2)</f>
        <v>0</v>
      </c>
      <c r="K418" s="22"/>
      <c r="L418" s="113"/>
      <c r="M418" s="114" t="s">
        <v>45</v>
      </c>
      <c r="O418" s="115">
        <f>$N$418*$H$418</f>
        <v>0</v>
      </c>
      <c r="P418" s="115">
        <v>0</v>
      </c>
      <c r="Q418" s="115">
        <f>$P$418*$H$418</f>
        <v>0</v>
      </c>
      <c r="R418" s="115">
        <v>0</v>
      </c>
      <c r="S418" s="116">
        <f>$R$418*$H$418</f>
        <v>0</v>
      </c>
      <c r="AQ418" s="71" t="s">
        <v>225</v>
      </c>
      <c r="AS418" s="71" t="s">
        <v>139</v>
      </c>
      <c r="AT418" s="71" t="s">
        <v>79</v>
      </c>
      <c r="AX418" s="6" t="s">
        <v>137</v>
      </c>
      <c r="BD418" s="117">
        <f>IF($M$418="základní",$J$418,0)</f>
        <v>0</v>
      </c>
      <c r="BE418" s="117">
        <f>IF($M$418="snížená",$J$418,0)</f>
        <v>0</v>
      </c>
      <c r="BF418" s="117">
        <f>IF($M$418="zákl. přenesená",$J$418,0)</f>
        <v>0</v>
      </c>
      <c r="BG418" s="117">
        <f>IF($M$418="sníž. přenesená",$J$418,0)</f>
        <v>0</v>
      </c>
      <c r="BH418" s="117">
        <f>IF($M$418="nulová",$J$418,0)</f>
        <v>0</v>
      </c>
      <c r="BI418" s="71" t="s">
        <v>21</v>
      </c>
      <c r="BJ418" s="117">
        <f>ROUND($I$418*$H$418,2)</f>
        <v>0</v>
      </c>
      <c r="BK418" s="71" t="s">
        <v>225</v>
      </c>
      <c r="BL418" s="71" t="s">
        <v>771</v>
      </c>
    </row>
    <row r="419" spans="2:46" s="6" customFormat="1" ht="27" customHeight="1">
      <c r="B419" s="22"/>
      <c r="D419" s="118" t="s">
        <v>145</v>
      </c>
      <c r="F419" s="119" t="s">
        <v>772</v>
      </c>
      <c r="K419" s="22"/>
      <c r="L419" s="48"/>
      <c r="S419" s="49"/>
      <c r="AS419" s="6" t="s">
        <v>145</v>
      </c>
      <c r="AT419" s="6" t="s">
        <v>79</v>
      </c>
    </row>
    <row r="420" spans="2:64" s="6" customFormat="1" ht="15.75" customHeight="1">
      <c r="B420" s="22"/>
      <c r="C420" s="133" t="s">
        <v>773</v>
      </c>
      <c r="D420" s="133" t="s">
        <v>197</v>
      </c>
      <c r="E420" s="134" t="s">
        <v>774</v>
      </c>
      <c r="F420" s="135" t="s">
        <v>775</v>
      </c>
      <c r="G420" s="136" t="s">
        <v>285</v>
      </c>
      <c r="H420" s="137">
        <v>2</v>
      </c>
      <c r="I420" s="138"/>
      <c r="J420" s="139">
        <f>ROUND($I$420*$H$420,2)</f>
        <v>0</v>
      </c>
      <c r="K420" s="140"/>
      <c r="L420" s="141"/>
      <c r="M420" s="142" t="s">
        <v>45</v>
      </c>
      <c r="O420" s="115">
        <f>$N$420*$H$420</f>
        <v>0</v>
      </c>
      <c r="P420" s="115">
        <v>0.0008</v>
      </c>
      <c r="Q420" s="115">
        <f>$P$420*$H$420</f>
        <v>0.0016</v>
      </c>
      <c r="R420" s="115">
        <v>0</v>
      </c>
      <c r="S420" s="116">
        <f>$R$420*$H$420</f>
        <v>0</v>
      </c>
      <c r="AQ420" s="71" t="s">
        <v>316</v>
      </c>
      <c r="AS420" s="71" t="s">
        <v>197</v>
      </c>
      <c r="AT420" s="71" t="s">
        <v>79</v>
      </c>
      <c r="AX420" s="6" t="s">
        <v>137</v>
      </c>
      <c r="BD420" s="117">
        <f>IF($M$420="základní",$J$420,0)</f>
        <v>0</v>
      </c>
      <c r="BE420" s="117">
        <f>IF($M$420="snížená",$J$420,0)</f>
        <v>0</v>
      </c>
      <c r="BF420" s="117">
        <f>IF($M$420="zákl. přenesená",$J$420,0)</f>
        <v>0</v>
      </c>
      <c r="BG420" s="117">
        <f>IF($M$420="sníž. přenesená",$J$420,0)</f>
        <v>0</v>
      </c>
      <c r="BH420" s="117">
        <f>IF($M$420="nulová",$J$420,0)</f>
        <v>0</v>
      </c>
      <c r="BI420" s="71" t="s">
        <v>21</v>
      </c>
      <c r="BJ420" s="117">
        <f>ROUND($I$420*$H$420,2)</f>
        <v>0</v>
      </c>
      <c r="BK420" s="71" t="s">
        <v>225</v>
      </c>
      <c r="BL420" s="71" t="s">
        <v>776</v>
      </c>
    </row>
    <row r="421" spans="2:46" s="6" customFormat="1" ht="16.5" customHeight="1">
      <c r="B421" s="22"/>
      <c r="D421" s="118" t="s">
        <v>145</v>
      </c>
      <c r="F421" s="119" t="s">
        <v>777</v>
      </c>
      <c r="K421" s="22"/>
      <c r="L421" s="48"/>
      <c r="S421" s="49"/>
      <c r="AS421" s="6" t="s">
        <v>145</v>
      </c>
      <c r="AT421" s="6" t="s">
        <v>79</v>
      </c>
    </row>
    <row r="422" spans="2:64" s="6" customFormat="1" ht="15.75" customHeight="1">
      <c r="B422" s="22"/>
      <c r="C422" s="133" t="s">
        <v>778</v>
      </c>
      <c r="D422" s="133" t="s">
        <v>197</v>
      </c>
      <c r="E422" s="134" t="s">
        <v>779</v>
      </c>
      <c r="F422" s="135" t="s">
        <v>780</v>
      </c>
      <c r="G422" s="136" t="s">
        <v>285</v>
      </c>
      <c r="H422" s="137">
        <v>2</v>
      </c>
      <c r="I422" s="138"/>
      <c r="J422" s="139">
        <f>ROUND($I$422*$H$422,2)</f>
        <v>0</v>
      </c>
      <c r="K422" s="140"/>
      <c r="L422" s="141"/>
      <c r="M422" s="142" t="s">
        <v>45</v>
      </c>
      <c r="O422" s="115">
        <f>$N$422*$H$422</f>
        <v>0</v>
      </c>
      <c r="P422" s="115">
        <v>0.0042</v>
      </c>
      <c r="Q422" s="115">
        <f>$P$422*$H$422</f>
        <v>0.0084</v>
      </c>
      <c r="R422" s="115">
        <v>0</v>
      </c>
      <c r="S422" s="116">
        <f>$R$422*$H$422</f>
        <v>0</v>
      </c>
      <c r="AQ422" s="71" t="s">
        <v>316</v>
      </c>
      <c r="AS422" s="71" t="s">
        <v>197</v>
      </c>
      <c r="AT422" s="71" t="s">
        <v>79</v>
      </c>
      <c r="AX422" s="6" t="s">
        <v>137</v>
      </c>
      <c r="BD422" s="117">
        <f>IF($M$422="základní",$J$422,0)</f>
        <v>0</v>
      </c>
      <c r="BE422" s="117">
        <f>IF($M$422="snížená",$J$422,0)</f>
        <v>0</v>
      </c>
      <c r="BF422" s="117">
        <f>IF($M$422="zákl. přenesená",$J$422,0)</f>
        <v>0</v>
      </c>
      <c r="BG422" s="117">
        <f>IF($M$422="sníž. přenesená",$J$422,0)</f>
        <v>0</v>
      </c>
      <c r="BH422" s="117">
        <f>IF($M$422="nulová",$J$422,0)</f>
        <v>0</v>
      </c>
      <c r="BI422" s="71" t="s">
        <v>21</v>
      </c>
      <c r="BJ422" s="117">
        <f>ROUND($I$422*$H$422,2)</f>
        <v>0</v>
      </c>
      <c r="BK422" s="71" t="s">
        <v>225</v>
      </c>
      <c r="BL422" s="71" t="s">
        <v>781</v>
      </c>
    </row>
    <row r="423" spans="2:46" s="6" customFormat="1" ht="27" customHeight="1">
      <c r="B423" s="22"/>
      <c r="D423" s="118" t="s">
        <v>145</v>
      </c>
      <c r="F423" s="119" t="s">
        <v>782</v>
      </c>
      <c r="K423" s="22"/>
      <c r="L423" s="48"/>
      <c r="S423" s="49"/>
      <c r="AS423" s="6" t="s">
        <v>145</v>
      </c>
      <c r="AT423" s="6" t="s">
        <v>79</v>
      </c>
    </row>
    <row r="424" spans="2:64" s="6" customFormat="1" ht="15.75" customHeight="1">
      <c r="B424" s="22"/>
      <c r="C424" s="106" t="s">
        <v>783</v>
      </c>
      <c r="D424" s="106" t="s">
        <v>139</v>
      </c>
      <c r="E424" s="107" t="s">
        <v>784</v>
      </c>
      <c r="F424" s="108" t="s">
        <v>785</v>
      </c>
      <c r="G424" s="109" t="s">
        <v>285</v>
      </c>
      <c r="H424" s="110">
        <v>4</v>
      </c>
      <c r="I424" s="111"/>
      <c r="J424" s="112">
        <f>ROUND($I$424*$H$424,2)</f>
        <v>0</v>
      </c>
      <c r="K424" s="22"/>
      <c r="L424" s="113"/>
      <c r="M424" s="114" t="s">
        <v>45</v>
      </c>
      <c r="O424" s="115">
        <f>$N$424*$H$424</f>
        <v>0</v>
      </c>
      <c r="P424" s="115">
        <v>0</v>
      </c>
      <c r="Q424" s="115">
        <f>$P$424*$H$424</f>
        <v>0</v>
      </c>
      <c r="R424" s="115">
        <v>0</v>
      </c>
      <c r="S424" s="116">
        <f>$R$424*$H$424</f>
        <v>0</v>
      </c>
      <c r="AQ424" s="71" t="s">
        <v>225</v>
      </c>
      <c r="AS424" s="71" t="s">
        <v>139</v>
      </c>
      <c r="AT424" s="71" t="s">
        <v>79</v>
      </c>
      <c r="AX424" s="6" t="s">
        <v>137</v>
      </c>
      <c r="BD424" s="117">
        <f>IF($M$424="základní",$J$424,0)</f>
        <v>0</v>
      </c>
      <c r="BE424" s="117">
        <f>IF($M$424="snížená",$J$424,0)</f>
        <v>0</v>
      </c>
      <c r="BF424" s="117">
        <f>IF($M$424="zákl. přenesená",$J$424,0)</f>
        <v>0</v>
      </c>
      <c r="BG424" s="117">
        <f>IF($M$424="sníž. přenesená",$J$424,0)</f>
        <v>0</v>
      </c>
      <c r="BH424" s="117">
        <f>IF($M$424="nulová",$J$424,0)</f>
        <v>0</v>
      </c>
      <c r="BI424" s="71" t="s">
        <v>21</v>
      </c>
      <c r="BJ424" s="117">
        <f>ROUND($I$424*$H$424,2)</f>
        <v>0</v>
      </c>
      <c r="BK424" s="71" t="s">
        <v>225</v>
      </c>
      <c r="BL424" s="71" t="s">
        <v>786</v>
      </c>
    </row>
    <row r="425" spans="2:46" s="6" customFormat="1" ht="16.5" customHeight="1">
      <c r="B425" s="22"/>
      <c r="D425" s="118" t="s">
        <v>145</v>
      </c>
      <c r="F425" s="119" t="s">
        <v>787</v>
      </c>
      <c r="K425" s="22"/>
      <c r="L425" s="48"/>
      <c r="S425" s="49"/>
      <c r="AS425" s="6" t="s">
        <v>145</v>
      </c>
      <c r="AT425" s="6" t="s">
        <v>79</v>
      </c>
    </row>
    <row r="426" spans="2:62" s="95" customFormat="1" ht="30.75" customHeight="1">
      <c r="B426" s="96"/>
      <c r="D426" s="97" t="s">
        <v>73</v>
      </c>
      <c r="E426" s="104" t="s">
        <v>788</v>
      </c>
      <c r="F426" s="104" t="s">
        <v>789</v>
      </c>
      <c r="J426" s="105">
        <f>$BJ$426</f>
        <v>0</v>
      </c>
      <c r="K426" s="96"/>
      <c r="L426" s="100"/>
      <c r="O426" s="101">
        <f>SUM($O$427:$O$436)</f>
        <v>0</v>
      </c>
      <c r="Q426" s="101">
        <f>SUM($Q$427:$Q$436)</f>
        <v>1.1</v>
      </c>
      <c r="S426" s="102">
        <f>SUM($S$427:$S$436)</f>
        <v>0</v>
      </c>
      <c r="AQ426" s="97" t="s">
        <v>79</v>
      </c>
      <c r="AS426" s="97" t="s">
        <v>73</v>
      </c>
      <c r="AT426" s="97" t="s">
        <v>21</v>
      </c>
      <c r="AX426" s="97" t="s">
        <v>137</v>
      </c>
      <c r="BJ426" s="103">
        <f>SUM($BJ$427:$BJ$436)</f>
        <v>0</v>
      </c>
    </row>
    <row r="427" spans="2:64" s="6" customFormat="1" ht="27" customHeight="1">
      <c r="B427" s="22"/>
      <c r="C427" s="106" t="s">
        <v>790</v>
      </c>
      <c r="D427" s="106" t="s">
        <v>139</v>
      </c>
      <c r="E427" s="107" t="s">
        <v>791</v>
      </c>
      <c r="F427" s="108" t="s">
        <v>792</v>
      </c>
      <c r="G427" s="109" t="s">
        <v>285</v>
      </c>
      <c r="H427" s="110">
        <v>3</v>
      </c>
      <c r="I427" s="111"/>
      <c r="J427" s="112">
        <f>ROUND($I$427*$H$427,2)</f>
        <v>0</v>
      </c>
      <c r="K427" s="22"/>
      <c r="L427" s="113"/>
      <c r="M427" s="114" t="s">
        <v>45</v>
      </c>
      <c r="O427" s="115">
        <f>$N$427*$H$427</f>
        <v>0</v>
      </c>
      <c r="P427" s="115">
        <v>0.2</v>
      </c>
      <c r="Q427" s="115">
        <f>$P$427*$H$427</f>
        <v>0.6000000000000001</v>
      </c>
      <c r="R427" s="115">
        <v>0</v>
      </c>
      <c r="S427" s="116">
        <f>$R$427*$H$427</f>
        <v>0</v>
      </c>
      <c r="AQ427" s="71" t="s">
        <v>225</v>
      </c>
      <c r="AS427" s="71" t="s">
        <v>139</v>
      </c>
      <c r="AT427" s="71" t="s">
        <v>79</v>
      </c>
      <c r="AX427" s="6" t="s">
        <v>137</v>
      </c>
      <c r="BD427" s="117">
        <f>IF($M$427="základní",$J$427,0)</f>
        <v>0</v>
      </c>
      <c r="BE427" s="117">
        <f>IF($M$427="snížená",$J$427,0)</f>
        <v>0</v>
      </c>
      <c r="BF427" s="117">
        <f>IF($M$427="zákl. přenesená",$J$427,0)</f>
        <v>0</v>
      </c>
      <c r="BG427" s="117">
        <f>IF($M$427="sníž. přenesená",$J$427,0)</f>
        <v>0</v>
      </c>
      <c r="BH427" s="117">
        <f>IF($M$427="nulová",$J$427,0)</f>
        <v>0</v>
      </c>
      <c r="BI427" s="71" t="s">
        <v>21</v>
      </c>
      <c r="BJ427" s="117">
        <f>ROUND($I$427*$H$427,2)</f>
        <v>0</v>
      </c>
      <c r="BK427" s="71" t="s">
        <v>225</v>
      </c>
      <c r="BL427" s="71" t="s">
        <v>793</v>
      </c>
    </row>
    <row r="428" spans="2:46" s="6" customFormat="1" ht="16.5" customHeight="1">
      <c r="B428" s="22"/>
      <c r="D428" s="118" t="s">
        <v>145</v>
      </c>
      <c r="F428" s="119" t="s">
        <v>794</v>
      </c>
      <c r="K428" s="22"/>
      <c r="L428" s="48"/>
      <c r="S428" s="49"/>
      <c r="AS428" s="6" t="s">
        <v>145</v>
      </c>
      <c r="AT428" s="6" t="s">
        <v>79</v>
      </c>
    </row>
    <row r="429" spans="2:64" s="6" customFormat="1" ht="27" customHeight="1">
      <c r="B429" s="22"/>
      <c r="C429" s="106" t="s">
        <v>795</v>
      </c>
      <c r="D429" s="106" t="s">
        <v>139</v>
      </c>
      <c r="E429" s="107" t="s">
        <v>796</v>
      </c>
      <c r="F429" s="108" t="s">
        <v>797</v>
      </c>
      <c r="G429" s="109" t="s">
        <v>285</v>
      </c>
      <c r="H429" s="110">
        <v>2</v>
      </c>
      <c r="I429" s="111"/>
      <c r="J429" s="112">
        <f>ROUND($I$429*$H$429,2)</f>
        <v>0</v>
      </c>
      <c r="K429" s="22"/>
      <c r="L429" s="113"/>
      <c r="M429" s="114" t="s">
        <v>45</v>
      </c>
      <c r="O429" s="115">
        <f>$N$429*$H$429</f>
        <v>0</v>
      </c>
      <c r="P429" s="115">
        <v>0.25</v>
      </c>
      <c r="Q429" s="115">
        <f>$P$429*$H$429</f>
        <v>0.5</v>
      </c>
      <c r="R429" s="115">
        <v>0</v>
      </c>
      <c r="S429" s="116">
        <f>$R$429*$H$429</f>
        <v>0</v>
      </c>
      <c r="AQ429" s="71" t="s">
        <v>225</v>
      </c>
      <c r="AS429" s="71" t="s">
        <v>139</v>
      </c>
      <c r="AT429" s="71" t="s">
        <v>79</v>
      </c>
      <c r="AX429" s="6" t="s">
        <v>137</v>
      </c>
      <c r="BD429" s="117">
        <f>IF($M$429="základní",$J$429,0)</f>
        <v>0</v>
      </c>
      <c r="BE429" s="117">
        <f>IF($M$429="snížená",$J$429,0)</f>
        <v>0</v>
      </c>
      <c r="BF429" s="117">
        <f>IF($M$429="zákl. přenesená",$J$429,0)</f>
        <v>0</v>
      </c>
      <c r="BG429" s="117">
        <f>IF($M$429="sníž. přenesená",$J$429,0)</f>
        <v>0</v>
      </c>
      <c r="BH429" s="117">
        <f>IF($M$429="nulová",$J$429,0)</f>
        <v>0</v>
      </c>
      <c r="BI429" s="71" t="s">
        <v>21</v>
      </c>
      <c r="BJ429" s="117">
        <f>ROUND($I$429*$H$429,2)</f>
        <v>0</v>
      </c>
      <c r="BK429" s="71" t="s">
        <v>225</v>
      </c>
      <c r="BL429" s="71" t="s">
        <v>798</v>
      </c>
    </row>
    <row r="430" spans="2:46" s="6" customFormat="1" ht="16.5" customHeight="1">
      <c r="B430" s="22"/>
      <c r="D430" s="118" t="s">
        <v>145</v>
      </c>
      <c r="F430" s="119" t="s">
        <v>794</v>
      </c>
      <c r="K430" s="22"/>
      <c r="L430" s="48"/>
      <c r="S430" s="49"/>
      <c r="AS430" s="6" t="s">
        <v>145</v>
      </c>
      <c r="AT430" s="6" t="s">
        <v>79</v>
      </c>
    </row>
    <row r="431" spans="2:64" s="6" customFormat="1" ht="15.75" customHeight="1">
      <c r="B431" s="22"/>
      <c r="C431" s="106" t="s">
        <v>799</v>
      </c>
      <c r="D431" s="106" t="s">
        <v>139</v>
      </c>
      <c r="E431" s="107" t="s">
        <v>800</v>
      </c>
      <c r="F431" s="108" t="s">
        <v>801</v>
      </c>
      <c r="G431" s="109" t="s">
        <v>285</v>
      </c>
      <c r="H431" s="110">
        <v>5</v>
      </c>
      <c r="I431" s="111"/>
      <c r="J431" s="112">
        <f>ROUND($I$431*$H$431,2)</f>
        <v>0</v>
      </c>
      <c r="K431" s="22"/>
      <c r="L431" s="113"/>
      <c r="M431" s="114" t="s">
        <v>45</v>
      </c>
      <c r="O431" s="115">
        <f>$N$431*$H$431</f>
        <v>0</v>
      </c>
      <c r="P431" s="115">
        <v>0</v>
      </c>
      <c r="Q431" s="115">
        <f>$P$431*$H$431</f>
        <v>0</v>
      </c>
      <c r="R431" s="115">
        <v>0</v>
      </c>
      <c r="S431" s="116">
        <f>$R$431*$H$431</f>
        <v>0</v>
      </c>
      <c r="AQ431" s="71" t="s">
        <v>225</v>
      </c>
      <c r="AS431" s="71" t="s">
        <v>139</v>
      </c>
      <c r="AT431" s="71" t="s">
        <v>79</v>
      </c>
      <c r="AX431" s="6" t="s">
        <v>137</v>
      </c>
      <c r="BD431" s="117">
        <f>IF($M$431="základní",$J$431,0)</f>
        <v>0</v>
      </c>
      <c r="BE431" s="117">
        <f>IF($M$431="snížená",$J$431,0)</f>
        <v>0</v>
      </c>
      <c r="BF431" s="117">
        <f>IF($M$431="zákl. přenesená",$J$431,0)</f>
        <v>0</v>
      </c>
      <c r="BG431" s="117">
        <f>IF($M$431="sníž. přenesená",$J$431,0)</f>
        <v>0</v>
      </c>
      <c r="BH431" s="117">
        <f>IF($M$431="nulová",$J$431,0)</f>
        <v>0</v>
      </c>
      <c r="BI431" s="71" t="s">
        <v>21</v>
      </c>
      <c r="BJ431" s="117">
        <f>ROUND($I$431*$H$431,2)</f>
        <v>0</v>
      </c>
      <c r="BK431" s="71" t="s">
        <v>225</v>
      </c>
      <c r="BL431" s="71" t="s">
        <v>802</v>
      </c>
    </row>
    <row r="432" spans="2:46" s="6" customFormat="1" ht="16.5" customHeight="1">
      <c r="B432" s="22"/>
      <c r="D432" s="118" t="s">
        <v>145</v>
      </c>
      <c r="F432" s="119" t="s">
        <v>801</v>
      </c>
      <c r="K432" s="22"/>
      <c r="L432" s="48"/>
      <c r="S432" s="49"/>
      <c r="AS432" s="6" t="s">
        <v>145</v>
      </c>
      <c r="AT432" s="6" t="s">
        <v>79</v>
      </c>
    </row>
    <row r="433" spans="2:64" s="6" customFormat="1" ht="15.75" customHeight="1">
      <c r="B433" s="22"/>
      <c r="C433" s="106" t="s">
        <v>803</v>
      </c>
      <c r="D433" s="106" t="s">
        <v>139</v>
      </c>
      <c r="E433" s="107" t="s">
        <v>804</v>
      </c>
      <c r="F433" s="108" t="s">
        <v>805</v>
      </c>
      <c r="G433" s="109" t="s">
        <v>189</v>
      </c>
      <c r="H433" s="110">
        <v>1.1</v>
      </c>
      <c r="I433" s="111"/>
      <c r="J433" s="112">
        <f>ROUND($I$433*$H$433,2)</f>
        <v>0</v>
      </c>
      <c r="K433" s="22"/>
      <c r="L433" s="113"/>
      <c r="M433" s="114" t="s">
        <v>45</v>
      </c>
      <c r="O433" s="115">
        <f>$N$433*$H$433</f>
        <v>0</v>
      </c>
      <c r="P433" s="115">
        <v>0</v>
      </c>
      <c r="Q433" s="115">
        <f>$P$433*$H$433</f>
        <v>0</v>
      </c>
      <c r="R433" s="115">
        <v>0</v>
      </c>
      <c r="S433" s="116">
        <f>$R$433*$H$433</f>
        <v>0</v>
      </c>
      <c r="AQ433" s="71" t="s">
        <v>225</v>
      </c>
      <c r="AS433" s="71" t="s">
        <v>139</v>
      </c>
      <c r="AT433" s="71" t="s">
        <v>79</v>
      </c>
      <c r="AX433" s="6" t="s">
        <v>137</v>
      </c>
      <c r="BD433" s="117">
        <f>IF($M$433="základní",$J$433,0)</f>
        <v>0</v>
      </c>
      <c r="BE433" s="117">
        <f>IF($M$433="snížená",$J$433,0)</f>
        <v>0</v>
      </c>
      <c r="BF433" s="117">
        <f>IF($M$433="zákl. přenesená",$J$433,0)</f>
        <v>0</v>
      </c>
      <c r="BG433" s="117">
        <f>IF($M$433="sníž. přenesená",$J$433,0)</f>
        <v>0</v>
      </c>
      <c r="BH433" s="117">
        <f>IF($M$433="nulová",$J$433,0)</f>
        <v>0</v>
      </c>
      <c r="BI433" s="71" t="s">
        <v>21</v>
      </c>
      <c r="BJ433" s="117">
        <f>ROUND($I$433*$H$433,2)</f>
        <v>0</v>
      </c>
      <c r="BK433" s="71" t="s">
        <v>225</v>
      </c>
      <c r="BL433" s="71" t="s">
        <v>806</v>
      </c>
    </row>
    <row r="434" spans="2:46" s="6" customFormat="1" ht="27" customHeight="1">
      <c r="B434" s="22"/>
      <c r="D434" s="118" t="s">
        <v>145</v>
      </c>
      <c r="F434" s="119" t="s">
        <v>807</v>
      </c>
      <c r="K434" s="22"/>
      <c r="L434" s="48"/>
      <c r="S434" s="49"/>
      <c r="AS434" s="6" t="s">
        <v>145</v>
      </c>
      <c r="AT434" s="6" t="s">
        <v>79</v>
      </c>
    </row>
    <row r="435" spans="2:64" s="6" customFormat="1" ht="15.75" customHeight="1">
      <c r="B435" s="22"/>
      <c r="C435" s="106" t="s">
        <v>808</v>
      </c>
      <c r="D435" s="106" t="s">
        <v>139</v>
      </c>
      <c r="E435" s="107" t="s">
        <v>809</v>
      </c>
      <c r="F435" s="108" t="s">
        <v>810</v>
      </c>
      <c r="G435" s="109" t="s">
        <v>285</v>
      </c>
      <c r="H435" s="110">
        <v>10</v>
      </c>
      <c r="I435" s="111"/>
      <c r="J435" s="112">
        <f>ROUND($I$435*$H$435,2)</f>
        <v>0</v>
      </c>
      <c r="K435" s="22"/>
      <c r="L435" s="113"/>
      <c r="M435" s="114" t="s">
        <v>45</v>
      </c>
      <c r="O435" s="115">
        <f>$N$435*$H$435</f>
        <v>0</v>
      </c>
      <c r="P435" s="115">
        <v>0</v>
      </c>
      <c r="Q435" s="115">
        <f>$P$435*$H$435</f>
        <v>0</v>
      </c>
      <c r="R435" s="115">
        <v>0</v>
      </c>
      <c r="S435" s="116">
        <f>$R$435*$H$435</f>
        <v>0</v>
      </c>
      <c r="AQ435" s="71" t="s">
        <v>225</v>
      </c>
      <c r="AS435" s="71" t="s">
        <v>139</v>
      </c>
      <c r="AT435" s="71" t="s">
        <v>79</v>
      </c>
      <c r="AX435" s="6" t="s">
        <v>137</v>
      </c>
      <c r="BD435" s="117">
        <f>IF($M$435="základní",$J$435,0)</f>
        <v>0</v>
      </c>
      <c r="BE435" s="117">
        <f>IF($M$435="snížená",$J$435,0)</f>
        <v>0</v>
      </c>
      <c r="BF435" s="117">
        <f>IF($M$435="zákl. přenesená",$J$435,0)</f>
        <v>0</v>
      </c>
      <c r="BG435" s="117">
        <f>IF($M$435="sníž. přenesená",$J$435,0)</f>
        <v>0</v>
      </c>
      <c r="BH435" s="117">
        <f>IF($M$435="nulová",$J$435,0)</f>
        <v>0</v>
      </c>
      <c r="BI435" s="71" t="s">
        <v>21</v>
      </c>
      <c r="BJ435" s="117">
        <f>ROUND($I$435*$H$435,2)</f>
        <v>0</v>
      </c>
      <c r="BK435" s="71" t="s">
        <v>225</v>
      </c>
      <c r="BL435" s="71" t="s">
        <v>811</v>
      </c>
    </row>
    <row r="436" spans="2:46" s="6" customFormat="1" ht="16.5" customHeight="1">
      <c r="B436" s="22"/>
      <c r="D436" s="118" t="s">
        <v>145</v>
      </c>
      <c r="F436" s="119" t="s">
        <v>801</v>
      </c>
      <c r="K436" s="22"/>
      <c r="L436" s="48"/>
      <c r="S436" s="49"/>
      <c r="AS436" s="6" t="s">
        <v>145</v>
      </c>
      <c r="AT436" s="6" t="s">
        <v>79</v>
      </c>
    </row>
    <row r="437" spans="2:62" s="95" customFormat="1" ht="30.75" customHeight="1">
      <c r="B437" s="96"/>
      <c r="D437" s="97" t="s">
        <v>73</v>
      </c>
      <c r="E437" s="104" t="s">
        <v>812</v>
      </c>
      <c r="F437" s="104" t="s">
        <v>813</v>
      </c>
      <c r="J437" s="105">
        <f>$BJ$437</f>
        <v>0</v>
      </c>
      <c r="K437" s="96"/>
      <c r="L437" s="100"/>
      <c r="O437" s="101">
        <f>SUM($O$438:$O$449)</f>
        <v>0</v>
      </c>
      <c r="Q437" s="101">
        <f>SUM($Q$438:$Q$449)</f>
        <v>0.11421999999999999</v>
      </c>
      <c r="S437" s="102">
        <f>SUM($S$438:$S$449)</f>
        <v>0.1996</v>
      </c>
      <c r="AQ437" s="97" t="s">
        <v>79</v>
      </c>
      <c r="AS437" s="97" t="s">
        <v>73</v>
      </c>
      <c r="AT437" s="97" t="s">
        <v>21</v>
      </c>
      <c r="AX437" s="97" t="s">
        <v>137</v>
      </c>
      <c r="BJ437" s="103">
        <f>SUM($BJ$438:$BJ$449)</f>
        <v>0</v>
      </c>
    </row>
    <row r="438" spans="2:64" s="6" customFormat="1" ht="15.75" customHeight="1">
      <c r="B438" s="22"/>
      <c r="C438" s="106" t="s">
        <v>409</v>
      </c>
      <c r="D438" s="106" t="s">
        <v>139</v>
      </c>
      <c r="E438" s="107" t="s">
        <v>814</v>
      </c>
      <c r="F438" s="108" t="s">
        <v>815</v>
      </c>
      <c r="G438" s="109" t="s">
        <v>285</v>
      </c>
      <c r="H438" s="110">
        <v>4</v>
      </c>
      <c r="I438" s="111"/>
      <c r="J438" s="112">
        <f>ROUND($I$438*$H$438,2)</f>
        <v>0</v>
      </c>
      <c r="K438" s="22"/>
      <c r="L438" s="113"/>
      <c r="M438" s="114" t="s">
        <v>45</v>
      </c>
      <c r="O438" s="115">
        <f>$N$438*$H$438</f>
        <v>0</v>
      </c>
      <c r="P438" s="115">
        <v>0.00028</v>
      </c>
      <c r="Q438" s="115">
        <f>$P$438*$H$438</f>
        <v>0.00112</v>
      </c>
      <c r="R438" s="115">
        <v>0</v>
      </c>
      <c r="S438" s="116">
        <f>$R$438*$H$438</f>
        <v>0</v>
      </c>
      <c r="AQ438" s="71" t="s">
        <v>225</v>
      </c>
      <c r="AS438" s="71" t="s">
        <v>139</v>
      </c>
      <c r="AT438" s="71" t="s">
        <v>79</v>
      </c>
      <c r="AX438" s="6" t="s">
        <v>137</v>
      </c>
      <c r="BD438" s="117">
        <f>IF($M$438="základní",$J$438,0)</f>
        <v>0</v>
      </c>
      <c r="BE438" s="117">
        <f>IF($M$438="snížená",$J$438,0)</f>
        <v>0</v>
      </c>
      <c r="BF438" s="117">
        <f>IF($M$438="zákl. přenesená",$J$438,0)</f>
        <v>0</v>
      </c>
      <c r="BG438" s="117">
        <f>IF($M$438="sníž. přenesená",$J$438,0)</f>
        <v>0</v>
      </c>
      <c r="BH438" s="117">
        <f>IF($M$438="nulová",$J$438,0)</f>
        <v>0</v>
      </c>
      <c r="BI438" s="71" t="s">
        <v>21</v>
      </c>
      <c r="BJ438" s="117">
        <f>ROUND($I$438*$H$438,2)</f>
        <v>0</v>
      </c>
      <c r="BK438" s="71" t="s">
        <v>225</v>
      </c>
      <c r="BL438" s="71" t="s">
        <v>816</v>
      </c>
    </row>
    <row r="439" spans="2:46" s="6" customFormat="1" ht="27" customHeight="1">
      <c r="B439" s="22"/>
      <c r="D439" s="118" t="s">
        <v>145</v>
      </c>
      <c r="F439" s="119" t="s">
        <v>817</v>
      </c>
      <c r="K439" s="22"/>
      <c r="L439" s="48"/>
      <c r="S439" s="49"/>
      <c r="AS439" s="6" t="s">
        <v>145</v>
      </c>
      <c r="AT439" s="6" t="s">
        <v>79</v>
      </c>
    </row>
    <row r="440" spans="2:64" s="6" customFormat="1" ht="15.75" customHeight="1">
      <c r="B440" s="22"/>
      <c r="C440" s="133" t="s">
        <v>818</v>
      </c>
      <c r="D440" s="133" t="s">
        <v>197</v>
      </c>
      <c r="E440" s="134" t="s">
        <v>819</v>
      </c>
      <c r="F440" s="135" t="s">
        <v>820</v>
      </c>
      <c r="G440" s="136" t="s">
        <v>285</v>
      </c>
      <c r="H440" s="137">
        <v>4</v>
      </c>
      <c r="I440" s="138"/>
      <c r="J440" s="139">
        <f>ROUND($I$440*$H$440,2)</f>
        <v>0</v>
      </c>
      <c r="K440" s="140"/>
      <c r="L440" s="141"/>
      <c r="M440" s="142" t="s">
        <v>45</v>
      </c>
      <c r="O440" s="115">
        <f>$N$440*$H$440</f>
        <v>0</v>
      </c>
      <c r="P440" s="115">
        <v>0.0185</v>
      </c>
      <c r="Q440" s="115">
        <f>$P$440*$H$440</f>
        <v>0.074</v>
      </c>
      <c r="R440" s="115">
        <v>0</v>
      </c>
      <c r="S440" s="116">
        <f>$R$440*$H$440</f>
        <v>0</v>
      </c>
      <c r="AQ440" s="71" t="s">
        <v>316</v>
      </c>
      <c r="AS440" s="71" t="s">
        <v>197</v>
      </c>
      <c r="AT440" s="71" t="s">
        <v>79</v>
      </c>
      <c r="AX440" s="6" t="s">
        <v>137</v>
      </c>
      <c r="BD440" s="117">
        <f>IF($M$440="základní",$J$440,0)</f>
        <v>0</v>
      </c>
      <c r="BE440" s="117">
        <f>IF($M$440="snížená",$J$440,0)</f>
        <v>0</v>
      </c>
      <c r="BF440" s="117">
        <f>IF($M$440="zákl. přenesená",$J$440,0)</f>
        <v>0</v>
      </c>
      <c r="BG440" s="117">
        <f>IF($M$440="sníž. přenesená",$J$440,0)</f>
        <v>0</v>
      </c>
      <c r="BH440" s="117">
        <f>IF($M$440="nulová",$J$440,0)</f>
        <v>0</v>
      </c>
      <c r="BI440" s="71" t="s">
        <v>21</v>
      </c>
      <c r="BJ440" s="117">
        <f>ROUND($I$440*$H$440,2)</f>
        <v>0</v>
      </c>
      <c r="BK440" s="71" t="s">
        <v>225</v>
      </c>
      <c r="BL440" s="71" t="s">
        <v>821</v>
      </c>
    </row>
    <row r="441" spans="2:46" s="6" customFormat="1" ht="27" customHeight="1">
      <c r="B441" s="22"/>
      <c r="D441" s="118" t="s">
        <v>145</v>
      </c>
      <c r="F441" s="119" t="s">
        <v>822</v>
      </c>
      <c r="K441" s="22"/>
      <c r="L441" s="48"/>
      <c r="S441" s="49"/>
      <c r="AS441" s="6" t="s">
        <v>145</v>
      </c>
      <c r="AT441" s="6" t="s">
        <v>79</v>
      </c>
    </row>
    <row r="442" spans="2:64" s="6" customFormat="1" ht="15.75" customHeight="1">
      <c r="B442" s="22"/>
      <c r="C442" s="133" t="s">
        <v>823</v>
      </c>
      <c r="D442" s="133" t="s">
        <v>197</v>
      </c>
      <c r="E442" s="134" t="s">
        <v>824</v>
      </c>
      <c r="F442" s="135" t="s">
        <v>825</v>
      </c>
      <c r="G442" s="136" t="s">
        <v>285</v>
      </c>
      <c r="H442" s="137">
        <v>1</v>
      </c>
      <c r="I442" s="138"/>
      <c r="J442" s="139">
        <f>ROUND($I$442*$H$442,2)</f>
        <v>0</v>
      </c>
      <c r="K442" s="140"/>
      <c r="L442" s="141"/>
      <c r="M442" s="142" t="s">
        <v>45</v>
      </c>
      <c r="O442" s="115">
        <f>$N$442*$H$442</f>
        <v>0</v>
      </c>
      <c r="P442" s="115">
        <v>0.0003</v>
      </c>
      <c r="Q442" s="115">
        <f>$P$442*$H$442</f>
        <v>0.0003</v>
      </c>
      <c r="R442" s="115">
        <v>0</v>
      </c>
      <c r="S442" s="116">
        <f>$R$442*$H$442</f>
        <v>0</v>
      </c>
      <c r="AQ442" s="71" t="s">
        <v>316</v>
      </c>
      <c r="AS442" s="71" t="s">
        <v>197</v>
      </c>
      <c r="AT442" s="71" t="s">
        <v>79</v>
      </c>
      <c r="AX442" s="6" t="s">
        <v>137</v>
      </c>
      <c r="BD442" s="117">
        <f>IF($M$442="základní",$J$442,0)</f>
        <v>0</v>
      </c>
      <c r="BE442" s="117">
        <f>IF($M$442="snížená",$J$442,0)</f>
        <v>0</v>
      </c>
      <c r="BF442" s="117">
        <f>IF($M$442="zákl. přenesená",$J$442,0)</f>
        <v>0</v>
      </c>
      <c r="BG442" s="117">
        <f>IF($M$442="sníž. přenesená",$J$442,0)</f>
        <v>0</v>
      </c>
      <c r="BH442" s="117">
        <f>IF($M$442="nulová",$J$442,0)</f>
        <v>0</v>
      </c>
      <c r="BI442" s="71" t="s">
        <v>21</v>
      </c>
      <c r="BJ442" s="117">
        <f>ROUND($I$442*$H$442,2)</f>
        <v>0</v>
      </c>
      <c r="BK442" s="71" t="s">
        <v>225</v>
      </c>
      <c r="BL442" s="71" t="s">
        <v>826</v>
      </c>
    </row>
    <row r="443" spans="2:46" s="6" customFormat="1" ht="27" customHeight="1">
      <c r="B443" s="22"/>
      <c r="D443" s="118" t="s">
        <v>145</v>
      </c>
      <c r="F443" s="119" t="s">
        <v>827</v>
      </c>
      <c r="K443" s="22"/>
      <c r="L443" s="48"/>
      <c r="S443" s="49"/>
      <c r="AS443" s="6" t="s">
        <v>145</v>
      </c>
      <c r="AT443" s="6" t="s">
        <v>79</v>
      </c>
    </row>
    <row r="444" spans="2:64" s="6" customFormat="1" ht="15.75" customHeight="1">
      <c r="B444" s="22"/>
      <c r="C444" s="133" t="s">
        <v>828</v>
      </c>
      <c r="D444" s="133" t="s">
        <v>197</v>
      </c>
      <c r="E444" s="134" t="s">
        <v>829</v>
      </c>
      <c r="F444" s="135" t="s">
        <v>830</v>
      </c>
      <c r="G444" s="136" t="s">
        <v>285</v>
      </c>
      <c r="H444" s="137">
        <v>40</v>
      </c>
      <c r="I444" s="138"/>
      <c r="J444" s="139">
        <f>ROUND($I$444*$H$444,2)</f>
        <v>0</v>
      </c>
      <c r="K444" s="140"/>
      <c r="L444" s="141"/>
      <c r="M444" s="142" t="s">
        <v>45</v>
      </c>
      <c r="O444" s="115">
        <f>$N$444*$H$444</f>
        <v>0</v>
      </c>
      <c r="P444" s="115">
        <v>0.0001</v>
      </c>
      <c r="Q444" s="115">
        <f>$P$444*$H$444</f>
        <v>0.004</v>
      </c>
      <c r="R444" s="115">
        <v>0</v>
      </c>
      <c r="S444" s="116">
        <f>$R$444*$H$444</f>
        <v>0</v>
      </c>
      <c r="AQ444" s="71" t="s">
        <v>316</v>
      </c>
      <c r="AS444" s="71" t="s">
        <v>197</v>
      </c>
      <c r="AT444" s="71" t="s">
        <v>79</v>
      </c>
      <c r="AX444" s="6" t="s">
        <v>137</v>
      </c>
      <c r="BD444" s="117">
        <f>IF($M$444="základní",$J$444,0)</f>
        <v>0</v>
      </c>
      <c r="BE444" s="117">
        <f>IF($M$444="snížená",$J$444,0)</f>
        <v>0</v>
      </c>
      <c r="BF444" s="117">
        <f>IF($M$444="zákl. přenesená",$J$444,0)</f>
        <v>0</v>
      </c>
      <c r="BG444" s="117">
        <f>IF($M$444="sníž. přenesená",$J$444,0)</f>
        <v>0</v>
      </c>
      <c r="BH444" s="117">
        <f>IF($M$444="nulová",$J$444,0)</f>
        <v>0</v>
      </c>
      <c r="BI444" s="71" t="s">
        <v>21</v>
      </c>
      <c r="BJ444" s="117">
        <f>ROUND($I$444*$H$444,2)</f>
        <v>0</v>
      </c>
      <c r="BK444" s="71" t="s">
        <v>225</v>
      </c>
      <c r="BL444" s="71" t="s">
        <v>831</v>
      </c>
    </row>
    <row r="445" spans="2:46" s="6" customFormat="1" ht="27" customHeight="1">
      <c r="B445" s="22"/>
      <c r="D445" s="118" t="s">
        <v>145</v>
      </c>
      <c r="F445" s="119" t="s">
        <v>832</v>
      </c>
      <c r="K445" s="22"/>
      <c r="L445" s="48"/>
      <c r="S445" s="49"/>
      <c r="AS445" s="6" t="s">
        <v>145</v>
      </c>
      <c r="AT445" s="6" t="s">
        <v>79</v>
      </c>
    </row>
    <row r="446" spans="2:64" s="6" customFormat="1" ht="15.75" customHeight="1">
      <c r="B446" s="22"/>
      <c r="C446" s="133" t="s">
        <v>833</v>
      </c>
      <c r="D446" s="133" t="s">
        <v>197</v>
      </c>
      <c r="E446" s="134" t="s">
        <v>834</v>
      </c>
      <c r="F446" s="135" t="s">
        <v>835</v>
      </c>
      <c r="G446" s="136" t="s">
        <v>285</v>
      </c>
      <c r="H446" s="137">
        <v>4</v>
      </c>
      <c r="I446" s="138"/>
      <c r="J446" s="139">
        <f>ROUND($I$446*$H$446,2)</f>
        <v>0</v>
      </c>
      <c r="K446" s="140"/>
      <c r="L446" s="141"/>
      <c r="M446" s="142" t="s">
        <v>45</v>
      </c>
      <c r="O446" s="115">
        <f>$N$446*$H$446</f>
        <v>0</v>
      </c>
      <c r="P446" s="115">
        <v>0.0087</v>
      </c>
      <c r="Q446" s="115">
        <f>$P$446*$H$446</f>
        <v>0.0348</v>
      </c>
      <c r="R446" s="115">
        <v>0</v>
      </c>
      <c r="S446" s="116">
        <f>$R$446*$H$446</f>
        <v>0</v>
      </c>
      <c r="AQ446" s="71" t="s">
        <v>316</v>
      </c>
      <c r="AS446" s="71" t="s">
        <v>197</v>
      </c>
      <c r="AT446" s="71" t="s">
        <v>79</v>
      </c>
      <c r="AX446" s="6" t="s">
        <v>137</v>
      </c>
      <c r="BD446" s="117">
        <f>IF($M$446="základní",$J$446,0)</f>
        <v>0</v>
      </c>
      <c r="BE446" s="117">
        <f>IF($M$446="snížená",$J$446,0)</f>
        <v>0</v>
      </c>
      <c r="BF446" s="117">
        <f>IF($M$446="zákl. přenesená",$J$446,0)</f>
        <v>0</v>
      </c>
      <c r="BG446" s="117">
        <f>IF($M$446="sníž. přenesená",$J$446,0)</f>
        <v>0</v>
      </c>
      <c r="BH446" s="117">
        <f>IF($M$446="nulová",$J$446,0)</f>
        <v>0</v>
      </c>
      <c r="BI446" s="71" t="s">
        <v>21</v>
      </c>
      <c r="BJ446" s="117">
        <f>ROUND($I$446*$H$446,2)</f>
        <v>0</v>
      </c>
      <c r="BK446" s="71" t="s">
        <v>225</v>
      </c>
      <c r="BL446" s="71" t="s">
        <v>836</v>
      </c>
    </row>
    <row r="447" spans="2:46" s="6" customFormat="1" ht="27" customHeight="1">
      <c r="B447" s="22"/>
      <c r="D447" s="118" t="s">
        <v>145</v>
      </c>
      <c r="F447" s="119" t="s">
        <v>837</v>
      </c>
      <c r="K447" s="22"/>
      <c r="L447" s="48"/>
      <c r="S447" s="49"/>
      <c r="AS447" s="6" t="s">
        <v>145</v>
      </c>
      <c r="AT447" s="6" t="s">
        <v>79</v>
      </c>
    </row>
    <row r="448" spans="2:64" s="6" customFormat="1" ht="15.75" customHeight="1">
      <c r="B448" s="22"/>
      <c r="C448" s="106" t="s">
        <v>838</v>
      </c>
      <c r="D448" s="106" t="s">
        <v>139</v>
      </c>
      <c r="E448" s="107" t="s">
        <v>839</v>
      </c>
      <c r="F448" s="108" t="s">
        <v>840</v>
      </c>
      <c r="G448" s="109" t="s">
        <v>285</v>
      </c>
      <c r="H448" s="110">
        <v>4</v>
      </c>
      <c r="I448" s="111"/>
      <c r="J448" s="112">
        <f>ROUND($I$448*$H$448,2)</f>
        <v>0</v>
      </c>
      <c r="K448" s="22"/>
      <c r="L448" s="113"/>
      <c r="M448" s="114" t="s">
        <v>45</v>
      </c>
      <c r="O448" s="115">
        <f>$N$448*$H$448</f>
        <v>0</v>
      </c>
      <c r="P448" s="115">
        <v>0</v>
      </c>
      <c r="Q448" s="115">
        <f>$P$448*$H$448</f>
        <v>0</v>
      </c>
      <c r="R448" s="115">
        <v>0.0499</v>
      </c>
      <c r="S448" s="116">
        <f>$R$448*$H$448</f>
        <v>0.1996</v>
      </c>
      <c r="AQ448" s="71" t="s">
        <v>225</v>
      </c>
      <c r="AS448" s="71" t="s">
        <v>139</v>
      </c>
      <c r="AT448" s="71" t="s">
        <v>79</v>
      </c>
      <c r="AX448" s="6" t="s">
        <v>137</v>
      </c>
      <c r="BD448" s="117">
        <f>IF($M$448="základní",$J$448,0)</f>
        <v>0</v>
      </c>
      <c r="BE448" s="117">
        <f>IF($M$448="snížená",$J$448,0)</f>
        <v>0</v>
      </c>
      <c r="BF448" s="117">
        <f>IF($M$448="zákl. přenesená",$J$448,0)</f>
        <v>0</v>
      </c>
      <c r="BG448" s="117">
        <f>IF($M$448="sníž. přenesená",$J$448,0)</f>
        <v>0</v>
      </c>
      <c r="BH448" s="117">
        <f>IF($M$448="nulová",$J$448,0)</f>
        <v>0</v>
      </c>
      <c r="BI448" s="71" t="s">
        <v>21</v>
      </c>
      <c r="BJ448" s="117">
        <f>ROUND($I$448*$H$448,2)</f>
        <v>0</v>
      </c>
      <c r="BK448" s="71" t="s">
        <v>225</v>
      </c>
      <c r="BL448" s="71" t="s">
        <v>841</v>
      </c>
    </row>
    <row r="449" spans="2:46" s="6" customFormat="1" ht="16.5" customHeight="1">
      <c r="B449" s="22"/>
      <c r="D449" s="118" t="s">
        <v>145</v>
      </c>
      <c r="F449" s="119" t="s">
        <v>842</v>
      </c>
      <c r="K449" s="22"/>
      <c r="L449" s="48"/>
      <c r="S449" s="49"/>
      <c r="AS449" s="6" t="s">
        <v>145</v>
      </c>
      <c r="AT449" s="6" t="s">
        <v>79</v>
      </c>
    </row>
    <row r="450" spans="2:62" s="95" customFormat="1" ht="30.75" customHeight="1">
      <c r="B450" s="96"/>
      <c r="D450" s="97" t="s">
        <v>73</v>
      </c>
      <c r="E450" s="104" t="s">
        <v>843</v>
      </c>
      <c r="F450" s="104" t="s">
        <v>844</v>
      </c>
      <c r="J450" s="105">
        <f>$BJ$450</f>
        <v>0</v>
      </c>
      <c r="K450" s="96"/>
      <c r="L450" s="100"/>
      <c r="O450" s="101">
        <f>SUM($O$451:$O$476)</f>
        <v>0</v>
      </c>
      <c r="Q450" s="101">
        <f>SUM($Q$451:$Q$476)</f>
        <v>5.66828564</v>
      </c>
      <c r="S450" s="102">
        <f>SUM($S$451:$S$476)</f>
        <v>0</v>
      </c>
      <c r="AQ450" s="97" t="s">
        <v>79</v>
      </c>
      <c r="AS450" s="97" t="s">
        <v>73</v>
      </c>
      <c r="AT450" s="97" t="s">
        <v>21</v>
      </c>
      <c r="AX450" s="97" t="s">
        <v>137</v>
      </c>
      <c r="BJ450" s="103">
        <f>SUM($BJ$451:$BJ$476)</f>
        <v>0</v>
      </c>
    </row>
    <row r="451" spans="2:64" s="6" customFormat="1" ht="15.75" customHeight="1">
      <c r="B451" s="22"/>
      <c r="C451" s="106" t="s">
        <v>845</v>
      </c>
      <c r="D451" s="106" t="s">
        <v>139</v>
      </c>
      <c r="E451" s="107" t="s">
        <v>846</v>
      </c>
      <c r="F451" s="108" t="s">
        <v>847</v>
      </c>
      <c r="G451" s="109" t="s">
        <v>157</v>
      </c>
      <c r="H451" s="110">
        <v>0.588</v>
      </c>
      <c r="I451" s="111"/>
      <c r="J451" s="112">
        <f>ROUND($I$451*$H$451,2)</f>
        <v>0</v>
      </c>
      <c r="K451" s="22"/>
      <c r="L451" s="113"/>
      <c r="M451" s="114" t="s">
        <v>45</v>
      </c>
      <c r="O451" s="115">
        <f>$N$451*$H$451</f>
        <v>0</v>
      </c>
      <c r="P451" s="115">
        <v>0.01266</v>
      </c>
      <c r="Q451" s="115">
        <f>$P$451*$H$451</f>
        <v>0.00744408</v>
      </c>
      <c r="R451" s="115">
        <v>0</v>
      </c>
      <c r="S451" s="116">
        <f>$R$451*$H$451</f>
        <v>0</v>
      </c>
      <c r="AQ451" s="71" t="s">
        <v>225</v>
      </c>
      <c r="AS451" s="71" t="s">
        <v>139</v>
      </c>
      <c r="AT451" s="71" t="s">
        <v>79</v>
      </c>
      <c r="AX451" s="6" t="s">
        <v>137</v>
      </c>
      <c r="BD451" s="117">
        <f>IF($M$451="základní",$J$451,0)</f>
        <v>0</v>
      </c>
      <c r="BE451" s="117">
        <f>IF($M$451="snížená",$J$451,0)</f>
        <v>0</v>
      </c>
      <c r="BF451" s="117">
        <f>IF($M$451="zákl. přenesená",$J$451,0)</f>
        <v>0</v>
      </c>
      <c r="BG451" s="117">
        <f>IF($M$451="sníž. přenesená",$J$451,0)</f>
        <v>0</v>
      </c>
      <c r="BH451" s="117">
        <f>IF($M$451="nulová",$J$451,0)</f>
        <v>0</v>
      </c>
      <c r="BI451" s="71" t="s">
        <v>21</v>
      </c>
      <c r="BJ451" s="117">
        <f>ROUND($I$451*$H$451,2)</f>
        <v>0</v>
      </c>
      <c r="BK451" s="71" t="s">
        <v>225</v>
      </c>
      <c r="BL451" s="71" t="s">
        <v>848</v>
      </c>
    </row>
    <row r="452" spans="2:46" s="6" customFormat="1" ht="16.5" customHeight="1">
      <c r="B452" s="22"/>
      <c r="D452" s="118" t="s">
        <v>145</v>
      </c>
      <c r="F452" s="119" t="s">
        <v>849</v>
      </c>
      <c r="K452" s="22"/>
      <c r="L452" s="48"/>
      <c r="S452" s="49"/>
      <c r="AS452" s="6" t="s">
        <v>145</v>
      </c>
      <c r="AT452" s="6" t="s">
        <v>79</v>
      </c>
    </row>
    <row r="453" spans="2:50" s="6" customFormat="1" ht="15.75" customHeight="1">
      <c r="B453" s="120"/>
      <c r="D453" s="121" t="s">
        <v>147</v>
      </c>
      <c r="E453" s="122"/>
      <c r="F453" s="123" t="s">
        <v>850</v>
      </c>
      <c r="H453" s="124">
        <v>0.588</v>
      </c>
      <c r="K453" s="120"/>
      <c r="L453" s="125"/>
      <c r="S453" s="126"/>
      <c r="AS453" s="122" t="s">
        <v>147</v>
      </c>
      <c r="AT453" s="122" t="s">
        <v>79</v>
      </c>
      <c r="AU453" s="122" t="s">
        <v>79</v>
      </c>
      <c r="AV453" s="122" t="s">
        <v>85</v>
      </c>
      <c r="AW453" s="122" t="s">
        <v>21</v>
      </c>
      <c r="AX453" s="122" t="s">
        <v>137</v>
      </c>
    </row>
    <row r="454" spans="2:64" s="6" customFormat="1" ht="27" customHeight="1">
      <c r="B454" s="22"/>
      <c r="C454" s="106" t="s">
        <v>851</v>
      </c>
      <c r="D454" s="106" t="s">
        <v>139</v>
      </c>
      <c r="E454" s="107" t="s">
        <v>852</v>
      </c>
      <c r="F454" s="108" t="s">
        <v>853</v>
      </c>
      <c r="G454" s="109" t="s">
        <v>142</v>
      </c>
      <c r="H454" s="110">
        <v>24.5</v>
      </c>
      <c r="I454" s="111"/>
      <c r="J454" s="112">
        <f>ROUND($I$454*$H$454,2)</f>
        <v>0</v>
      </c>
      <c r="K454" s="22"/>
      <c r="L454" s="113"/>
      <c r="M454" s="114" t="s">
        <v>45</v>
      </c>
      <c r="O454" s="115">
        <f>$N$454*$H$454</f>
        <v>0</v>
      </c>
      <c r="P454" s="115">
        <v>0.0161</v>
      </c>
      <c r="Q454" s="115">
        <f>$P$454*$H$454</f>
        <v>0.39444999999999997</v>
      </c>
      <c r="R454" s="115">
        <v>0</v>
      </c>
      <c r="S454" s="116">
        <f>$R$454*$H$454</f>
        <v>0</v>
      </c>
      <c r="AQ454" s="71" t="s">
        <v>225</v>
      </c>
      <c r="AS454" s="71" t="s">
        <v>139</v>
      </c>
      <c r="AT454" s="71" t="s">
        <v>79</v>
      </c>
      <c r="AX454" s="6" t="s">
        <v>137</v>
      </c>
      <c r="BD454" s="117">
        <f>IF($M$454="základní",$J$454,0)</f>
        <v>0</v>
      </c>
      <c r="BE454" s="117">
        <f>IF($M$454="snížená",$J$454,0)</f>
        <v>0</v>
      </c>
      <c r="BF454" s="117">
        <f>IF($M$454="zákl. přenesená",$J$454,0)</f>
        <v>0</v>
      </c>
      <c r="BG454" s="117">
        <f>IF($M$454="sníž. přenesená",$J$454,0)</f>
        <v>0</v>
      </c>
      <c r="BH454" s="117">
        <f>IF($M$454="nulová",$J$454,0)</f>
        <v>0</v>
      </c>
      <c r="BI454" s="71" t="s">
        <v>21</v>
      </c>
      <c r="BJ454" s="117">
        <f>ROUND($I$454*$H$454,2)</f>
        <v>0</v>
      </c>
      <c r="BK454" s="71" t="s">
        <v>225</v>
      </c>
      <c r="BL454" s="71" t="s">
        <v>854</v>
      </c>
    </row>
    <row r="455" spans="2:46" s="6" customFormat="1" ht="27" customHeight="1">
      <c r="B455" s="22"/>
      <c r="D455" s="118" t="s">
        <v>145</v>
      </c>
      <c r="F455" s="119" t="s">
        <v>855</v>
      </c>
      <c r="K455" s="22"/>
      <c r="L455" s="48"/>
      <c r="S455" s="49"/>
      <c r="AS455" s="6" t="s">
        <v>145</v>
      </c>
      <c r="AT455" s="6" t="s">
        <v>79</v>
      </c>
    </row>
    <row r="456" spans="2:50" s="6" customFormat="1" ht="15.75" customHeight="1">
      <c r="B456" s="120"/>
      <c r="D456" s="121" t="s">
        <v>147</v>
      </c>
      <c r="E456" s="122"/>
      <c r="F456" s="123" t="s">
        <v>856</v>
      </c>
      <c r="H456" s="124">
        <v>24.5</v>
      </c>
      <c r="K456" s="120"/>
      <c r="L456" s="125"/>
      <c r="S456" s="126"/>
      <c r="AS456" s="122" t="s">
        <v>147</v>
      </c>
      <c r="AT456" s="122" t="s">
        <v>79</v>
      </c>
      <c r="AU456" s="122" t="s">
        <v>79</v>
      </c>
      <c r="AV456" s="122" t="s">
        <v>85</v>
      </c>
      <c r="AW456" s="122" t="s">
        <v>21</v>
      </c>
      <c r="AX456" s="122" t="s">
        <v>137</v>
      </c>
    </row>
    <row r="457" spans="2:64" s="6" customFormat="1" ht="27" customHeight="1">
      <c r="B457" s="22"/>
      <c r="C457" s="106" t="s">
        <v>857</v>
      </c>
      <c r="D457" s="106" t="s">
        <v>139</v>
      </c>
      <c r="E457" s="107" t="s">
        <v>858</v>
      </c>
      <c r="F457" s="108" t="s">
        <v>859</v>
      </c>
      <c r="G457" s="109" t="s">
        <v>142</v>
      </c>
      <c r="H457" s="110">
        <v>49</v>
      </c>
      <c r="I457" s="111"/>
      <c r="J457" s="112">
        <f>ROUND($I$457*$H$457,2)</f>
        <v>0</v>
      </c>
      <c r="K457" s="22"/>
      <c r="L457" s="113"/>
      <c r="M457" s="114" t="s">
        <v>45</v>
      </c>
      <c r="O457" s="115">
        <f>$N$457*$H$457</f>
        <v>0</v>
      </c>
      <c r="P457" s="115">
        <v>0.0439</v>
      </c>
      <c r="Q457" s="115">
        <f>$P$457*$H$457</f>
        <v>2.1511</v>
      </c>
      <c r="R457" s="115">
        <v>0</v>
      </c>
      <c r="S457" s="116">
        <f>$R$457*$H$457</f>
        <v>0</v>
      </c>
      <c r="AQ457" s="71" t="s">
        <v>225</v>
      </c>
      <c r="AS457" s="71" t="s">
        <v>139</v>
      </c>
      <c r="AT457" s="71" t="s">
        <v>79</v>
      </c>
      <c r="AX457" s="6" t="s">
        <v>137</v>
      </c>
      <c r="BD457" s="117">
        <f>IF($M$457="základní",$J$457,0)</f>
        <v>0</v>
      </c>
      <c r="BE457" s="117">
        <f>IF($M$457="snížená",$J$457,0)</f>
        <v>0</v>
      </c>
      <c r="BF457" s="117">
        <f>IF($M$457="zákl. přenesená",$J$457,0)</f>
        <v>0</v>
      </c>
      <c r="BG457" s="117">
        <f>IF($M$457="sníž. přenesená",$J$457,0)</f>
        <v>0</v>
      </c>
      <c r="BH457" s="117">
        <f>IF($M$457="nulová",$J$457,0)</f>
        <v>0</v>
      </c>
      <c r="BI457" s="71" t="s">
        <v>21</v>
      </c>
      <c r="BJ457" s="117">
        <f>ROUND($I$457*$H$457,2)</f>
        <v>0</v>
      </c>
      <c r="BK457" s="71" t="s">
        <v>225</v>
      </c>
      <c r="BL457" s="71" t="s">
        <v>860</v>
      </c>
    </row>
    <row r="458" spans="2:46" s="6" customFormat="1" ht="27" customHeight="1">
      <c r="B458" s="22"/>
      <c r="D458" s="118" t="s">
        <v>145</v>
      </c>
      <c r="F458" s="119" t="s">
        <v>861</v>
      </c>
      <c r="K458" s="22"/>
      <c r="L458" s="48"/>
      <c r="S458" s="49"/>
      <c r="AS458" s="6" t="s">
        <v>145</v>
      </c>
      <c r="AT458" s="6" t="s">
        <v>79</v>
      </c>
    </row>
    <row r="459" spans="2:50" s="6" customFormat="1" ht="15.75" customHeight="1">
      <c r="B459" s="120"/>
      <c r="D459" s="121" t="s">
        <v>147</v>
      </c>
      <c r="E459" s="122"/>
      <c r="F459" s="123" t="s">
        <v>862</v>
      </c>
      <c r="H459" s="124">
        <v>49</v>
      </c>
      <c r="K459" s="120"/>
      <c r="L459" s="125"/>
      <c r="S459" s="126"/>
      <c r="AS459" s="122" t="s">
        <v>147</v>
      </c>
      <c r="AT459" s="122" t="s">
        <v>79</v>
      </c>
      <c r="AU459" s="122" t="s">
        <v>79</v>
      </c>
      <c r="AV459" s="122" t="s">
        <v>85</v>
      </c>
      <c r="AW459" s="122" t="s">
        <v>21</v>
      </c>
      <c r="AX459" s="122" t="s">
        <v>137</v>
      </c>
    </row>
    <row r="460" spans="2:64" s="6" customFormat="1" ht="15.75" customHeight="1">
      <c r="B460" s="22"/>
      <c r="C460" s="106" t="s">
        <v>863</v>
      </c>
      <c r="D460" s="106" t="s">
        <v>139</v>
      </c>
      <c r="E460" s="107" t="s">
        <v>864</v>
      </c>
      <c r="F460" s="108" t="s">
        <v>865</v>
      </c>
      <c r="G460" s="109" t="s">
        <v>157</v>
      </c>
      <c r="H460" s="110">
        <v>0.588</v>
      </c>
      <c r="I460" s="111"/>
      <c r="J460" s="112">
        <f>ROUND($I$460*$H$460,2)</f>
        <v>0</v>
      </c>
      <c r="K460" s="22"/>
      <c r="L460" s="113"/>
      <c r="M460" s="114" t="s">
        <v>45</v>
      </c>
      <c r="O460" s="115">
        <f>$N$460*$H$460</f>
        <v>0</v>
      </c>
      <c r="P460" s="115">
        <v>0.02337</v>
      </c>
      <c r="Q460" s="115">
        <f>$P$460*$H$460</f>
        <v>0.013741559999999998</v>
      </c>
      <c r="R460" s="115">
        <v>0</v>
      </c>
      <c r="S460" s="116">
        <f>$R$460*$H$460</f>
        <v>0</v>
      </c>
      <c r="AQ460" s="71" t="s">
        <v>225</v>
      </c>
      <c r="AS460" s="71" t="s">
        <v>139</v>
      </c>
      <c r="AT460" s="71" t="s">
        <v>79</v>
      </c>
      <c r="AX460" s="6" t="s">
        <v>137</v>
      </c>
      <c r="BD460" s="117">
        <f>IF($M$460="základní",$J$460,0)</f>
        <v>0</v>
      </c>
      <c r="BE460" s="117">
        <f>IF($M$460="snížená",$J$460,0)</f>
        <v>0</v>
      </c>
      <c r="BF460" s="117">
        <f>IF($M$460="zákl. přenesená",$J$460,0)</f>
        <v>0</v>
      </c>
      <c r="BG460" s="117">
        <f>IF($M$460="sníž. přenesená",$J$460,0)</f>
        <v>0</v>
      </c>
      <c r="BH460" s="117">
        <f>IF($M$460="nulová",$J$460,0)</f>
        <v>0</v>
      </c>
      <c r="BI460" s="71" t="s">
        <v>21</v>
      </c>
      <c r="BJ460" s="117">
        <f>ROUND($I$460*$H$460,2)</f>
        <v>0</v>
      </c>
      <c r="BK460" s="71" t="s">
        <v>225</v>
      </c>
      <c r="BL460" s="71" t="s">
        <v>866</v>
      </c>
    </row>
    <row r="461" spans="2:46" s="6" customFormat="1" ht="16.5" customHeight="1">
      <c r="B461" s="22"/>
      <c r="D461" s="118" t="s">
        <v>145</v>
      </c>
      <c r="F461" s="119" t="s">
        <v>867</v>
      </c>
      <c r="K461" s="22"/>
      <c r="L461" s="48"/>
      <c r="S461" s="49"/>
      <c r="AS461" s="6" t="s">
        <v>145</v>
      </c>
      <c r="AT461" s="6" t="s">
        <v>79</v>
      </c>
    </row>
    <row r="462" spans="2:50" s="6" customFormat="1" ht="15.75" customHeight="1">
      <c r="B462" s="120"/>
      <c r="D462" s="121" t="s">
        <v>147</v>
      </c>
      <c r="E462" s="122"/>
      <c r="F462" s="123" t="s">
        <v>850</v>
      </c>
      <c r="H462" s="124">
        <v>0.588</v>
      </c>
      <c r="K462" s="120"/>
      <c r="L462" s="125"/>
      <c r="S462" s="126"/>
      <c r="AS462" s="122" t="s">
        <v>147</v>
      </c>
      <c r="AT462" s="122" t="s">
        <v>79</v>
      </c>
      <c r="AU462" s="122" t="s">
        <v>79</v>
      </c>
      <c r="AV462" s="122" t="s">
        <v>85</v>
      </c>
      <c r="AW462" s="122" t="s">
        <v>21</v>
      </c>
      <c r="AX462" s="122" t="s">
        <v>137</v>
      </c>
    </row>
    <row r="463" spans="2:64" s="6" customFormat="1" ht="15.75" customHeight="1">
      <c r="B463" s="22"/>
      <c r="C463" s="106" t="s">
        <v>868</v>
      </c>
      <c r="D463" s="106" t="s">
        <v>139</v>
      </c>
      <c r="E463" s="107" t="s">
        <v>869</v>
      </c>
      <c r="F463" s="108" t="s">
        <v>870</v>
      </c>
      <c r="G463" s="109" t="s">
        <v>142</v>
      </c>
      <c r="H463" s="110">
        <v>12</v>
      </c>
      <c r="I463" s="111"/>
      <c r="J463" s="112">
        <f>ROUND($I$463*$H$463,2)</f>
        <v>0</v>
      </c>
      <c r="K463" s="22"/>
      <c r="L463" s="113"/>
      <c r="M463" s="114" t="s">
        <v>45</v>
      </c>
      <c r="O463" s="115">
        <f>$N$463*$H$463</f>
        <v>0</v>
      </c>
      <c r="P463" s="115">
        <v>0.02372</v>
      </c>
      <c r="Q463" s="115">
        <f>$P$463*$H$463</f>
        <v>0.28464</v>
      </c>
      <c r="R463" s="115">
        <v>0</v>
      </c>
      <c r="S463" s="116">
        <f>$R$463*$H$463</f>
        <v>0</v>
      </c>
      <c r="AQ463" s="71" t="s">
        <v>225</v>
      </c>
      <c r="AS463" s="71" t="s">
        <v>139</v>
      </c>
      <c r="AT463" s="71" t="s">
        <v>79</v>
      </c>
      <c r="AX463" s="6" t="s">
        <v>137</v>
      </c>
      <c r="BD463" s="117">
        <f>IF($M$463="základní",$J$463,0)</f>
        <v>0</v>
      </c>
      <c r="BE463" s="117">
        <f>IF($M$463="snížená",$J$463,0)</f>
        <v>0</v>
      </c>
      <c r="BF463" s="117">
        <f>IF($M$463="zákl. přenesená",$J$463,0)</f>
        <v>0</v>
      </c>
      <c r="BG463" s="117">
        <f>IF($M$463="sníž. přenesená",$J$463,0)</f>
        <v>0</v>
      </c>
      <c r="BH463" s="117">
        <f>IF($M$463="nulová",$J$463,0)</f>
        <v>0</v>
      </c>
      <c r="BI463" s="71" t="s">
        <v>21</v>
      </c>
      <c r="BJ463" s="117">
        <f>ROUND($I$463*$H$463,2)</f>
        <v>0</v>
      </c>
      <c r="BK463" s="71" t="s">
        <v>225</v>
      </c>
      <c r="BL463" s="71" t="s">
        <v>871</v>
      </c>
    </row>
    <row r="464" spans="2:46" s="6" customFormat="1" ht="27" customHeight="1">
      <c r="B464" s="22"/>
      <c r="D464" s="118" t="s">
        <v>145</v>
      </c>
      <c r="F464" s="119" t="s">
        <v>872</v>
      </c>
      <c r="K464" s="22"/>
      <c r="L464" s="48"/>
      <c r="S464" s="49"/>
      <c r="AS464" s="6" t="s">
        <v>145</v>
      </c>
      <c r="AT464" s="6" t="s">
        <v>79</v>
      </c>
    </row>
    <row r="465" spans="2:50" s="6" customFormat="1" ht="15.75" customHeight="1">
      <c r="B465" s="120"/>
      <c r="D465" s="121" t="s">
        <v>147</v>
      </c>
      <c r="E465" s="122"/>
      <c r="F465" s="123" t="s">
        <v>873</v>
      </c>
      <c r="H465" s="124">
        <v>12</v>
      </c>
      <c r="K465" s="120"/>
      <c r="L465" s="125"/>
      <c r="S465" s="126"/>
      <c r="AS465" s="122" t="s">
        <v>147</v>
      </c>
      <c r="AT465" s="122" t="s">
        <v>79</v>
      </c>
      <c r="AU465" s="122" t="s">
        <v>79</v>
      </c>
      <c r="AV465" s="122" t="s">
        <v>85</v>
      </c>
      <c r="AW465" s="122" t="s">
        <v>21</v>
      </c>
      <c r="AX465" s="122" t="s">
        <v>137</v>
      </c>
    </row>
    <row r="466" spans="2:64" s="6" customFormat="1" ht="15.75" customHeight="1">
      <c r="B466" s="22"/>
      <c r="C466" s="106" t="s">
        <v>874</v>
      </c>
      <c r="D466" s="106" t="s">
        <v>139</v>
      </c>
      <c r="E466" s="107" t="s">
        <v>875</v>
      </c>
      <c r="F466" s="108" t="s">
        <v>876</v>
      </c>
      <c r="G466" s="109" t="s">
        <v>142</v>
      </c>
      <c r="H466" s="110">
        <v>24.5</v>
      </c>
      <c r="I466" s="111"/>
      <c r="J466" s="112">
        <f>ROUND($I$466*$H$466,2)</f>
        <v>0</v>
      </c>
      <c r="K466" s="22"/>
      <c r="L466" s="113"/>
      <c r="M466" s="114" t="s">
        <v>45</v>
      </c>
      <c r="O466" s="115">
        <f>$N$466*$H$466</f>
        <v>0</v>
      </c>
      <c r="P466" s="115">
        <v>0.03578</v>
      </c>
      <c r="Q466" s="115">
        <f>$P$466*$H$466</f>
        <v>0.87661</v>
      </c>
      <c r="R466" s="115">
        <v>0</v>
      </c>
      <c r="S466" s="116">
        <f>$R$466*$H$466</f>
        <v>0</v>
      </c>
      <c r="AQ466" s="71" t="s">
        <v>225</v>
      </c>
      <c r="AS466" s="71" t="s">
        <v>139</v>
      </c>
      <c r="AT466" s="71" t="s">
        <v>79</v>
      </c>
      <c r="AX466" s="6" t="s">
        <v>137</v>
      </c>
      <c r="BD466" s="117">
        <f>IF($M$466="základní",$J$466,0)</f>
        <v>0</v>
      </c>
      <c r="BE466" s="117">
        <f>IF($M$466="snížená",$J$466,0)</f>
        <v>0</v>
      </c>
      <c r="BF466" s="117">
        <f>IF($M$466="zákl. přenesená",$J$466,0)</f>
        <v>0</v>
      </c>
      <c r="BG466" s="117">
        <f>IF($M$466="sníž. přenesená",$J$466,0)</f>
        <v>0</v>
      </c>
      <c r="BH466" s="117">
        <f>IF($M$466="nulová",$J$466,0)</f>
        <v>0</v>
      </c>
      <c r="BI466" s="71" t="s">
        <v>21</v>
      </c>
      <c r="BJ466" s="117">
        <f>ROUND($I$466*$H$466,2)</f>
        <v>0</v>
      </c>
      <c r="BK466" s="71" t="s">
        <v>225</v>
      </c>
      <c r="BL466" s="71" t="s">
        <v>877</v>
      </c>
    </row>
    <row r="467" spans="2:46" s="6" customFormat="1" ht="27" customHeight="1">
      <c r="B467" s="22"/>
      <c r="D467" s="118" t="s">
        <v>145</v>
      </c>
      <c r="F467" s="119" t="s">
        <v>878</v>
      </c>
      <c r="K467" s="22"/>
      <c r="L467" s="48"/>
      <c r="S467" s="49"/>
      <c r="AS467" s="6" t="s">
        <v>145</v>
      </c>
      <c r="AT467" s="6" t="s">
        <v>79</v>
      </c>
    </row>
    <row r="468" spans="2:64" s="6" customFormat="1" ht="15.75" customHeight="1">
      <c r="B468" s="22"/>
      <c r="C468" s="106" t="s">
        <v>879</v>
      </c>
      <c r="D468" s="106" t="s">
        <v>139</v>
      </c>
      <c r="E468" s="107" t="s">
        <v>880</v>
      </c>
      <c r="F468" s="108" t="s">
        <v>881</v>
      </c>
      <c r="G468" s="109" t="s">
        <v>142</v>
      </c>
      <c r="H468" s="110">
        <v>49</v>
      </c>
      <c r="I468" s="111"/>
      <c r="J468" s="112">
        <f>ROUND($I$468*$H$468,2)</f>
        <v>0</v>
      </c>
      <c r="K468" s="22"/>
      <c r="L468" s="113"/>
      <c r="M468" s="114" t="s">
        <v>45</v>
      </c>
      <c r="O468" s="115">
        <f>$N$468*$H$468</f>
        <v>0</v>
      </c>
      <c r="P468" s="115">
        <v>0.0002</v>
      </c>
      <c r="Q468" s="115">
        <f>$P$468*$H$468</f>
        <v>0.0098</v>
      </c>
      <c r="R468" s="115">
        <v>0</v>
      </c>
      <c r="S468" s="116">
        <f>$R$468*$H$468</f>
        <v>0</v>
      </c>
      <c r="AQ468" s="71" t="s">
        <v>225</v>
      </c>
      <c r="AS468" s="71" t="s">
        <v>139</v>
      </c>
      <c r="AT468" s="71" t="s">
        <v>79</v>
      </c>
      <c r="AX468" s="6" t="s">
        <v>137</v>
      </c>
      <c r="BD468" s="117">
        <f>IF($M$468="základní",$J$468,0)</f>
        <v>0</v>
      </c>
      <c r="BE468" s="117">
        <f>IF($M$468="snížená",$J$468,0)</f>
        <v>0</v>
      </c>
      <c r="BF468" s="117">
        <f>IF($M$468="zákl. přenesená",$J$468,0)</f>
        <v>0</v>
      </c>
      <c r="BG468" s="117">
        <f>IF($M$468="sníž. přenesená",$J$468,0)</f>
        <v>0</v>
      </c>
      <c r="BH468" s="117">
        <f>IF($M$468="nulová",$J$468,0)</f>
        <v>0</v>
      </c>
      <c r="BI468" s="71" t="s">
        <v>21</v>
      </c>
      <c r="BJ468" s="117">
        <f>ROUND($I$468*$H$468,2)</f>
        <v>0</v>
      </c>
      <c r="BK468" s="71" t="s">
        <v>225</v>
      </c>
      <c r="BL468" s="71" t="s">
        <v>882</v>
      </c>
    </row>
    <row r="469" spans="2:46" s="6" customFormat="1" ht="16.5" customHeight="1">
      <c r="B469" s="22"/>
      <c r="D469" s="118" t="s">
        <v>145</v>
      </c>
      <c r="F469" s="119" t="s">
        <v>883</v>
      </c>
      <c r="K469" s="22"/>
      <c r="L469" s="48"/>
      <c r="S469" s="49"/>
      <c r="AS469" s="6" t="s">
        <v>145</v>
      </c>
      <c r="AT469" s="6" t="s">
        <v>79</v>
      </c>
    </row>
    <row r="470" spans="2:64" s="6" customFormat="1" ht="15.75" customHeight="1">
      <c r="B470" s="22"/>
      <c r="C470" s="106" t="s">
        <v>884</v>
      </c>
      <c r="D470" s="106" t="s">
        <v>139</v>
      </c>
      <c r="E470" s="107" t="s">
        <v>885</v>
      </c>
      <c r="F470" s="108" t="s">
        <v>886</v>
      </c>
      <c r="G470" s="109" t="s">
        <v>142</v>
      </c>
      <c r="H470" s="110">
        <v>49</v>
      </c>
      <c r="I470" s="111"/>
      <c r="J470" s="112">
        <f>ROUND($I$470*$H$470,2)</f>
        <v>0</v>
      </c>
      <c r="K470" s="22"/>
      <c r="L470" s="113"/>
      <c r="M470" s="114" t="s">
        <v>45</v>
      </c>
      <c r="O470" s="115">
        <f>$N$470*$H$470</f>
        <v>0</v>
      </c>
      <c r="P470" s="115">
        <v>0</v>
      </c>
      <c r="Q470" s="115">
        <f>$P$470*$H$470</f>
        <v>0</v>
      </c>
      <c r="R470" s="115">
        <v>0</v>
      </c>
      <c r="S470" s="116">
        <f>$R$470*$H$470</f>
        <v>0</v>
      </c>
      <c r="AQ470" s="71" t="s">
        <v>225</v>
      </c>
      <c r="AS470" s="71" t="s">
        <v>139</v>
      </c>
      <c r="AT470" s="71" t="s">
        <v>79</v>
      </c>
      <c r="AX470" s="6" t="s">
        <v>137</v>
      </c>
      <c r="BD470" s="117">
        <f>IF($M$470="základní",$J$470,0)</f>
        <v>0</v>
      </c>
      <c r="BE470" s="117">
        <f>IF($M$470="snížená",$J$470,0)</f>
        <v>0</v>
      </c>
      <c r="BF470" s="117">
        <f>IF($M$470="zákl. přenesená",$J$470,0)</f>
        <v>0</v>
      </c>
      <c r="BG470" s="117">
        <f>IF($M$470="sníž. přenesená",$J$470,0)</f>
        <v>0</v>
      </c>
      <c r="BH470" s="117">
        <f>IF($M$470="nulová",$J$470,0)</f>
        <v>0</v>
      </c>
      <c r="BI470" s="71" t="s">
        <v>21</v>
      </c>
      <c r="BJ470" s="117">
        <f>ROUND($I$470*$H$470,2)</f>
        <v>0</v>
      </c>
      <c r="BK470" s="71" t="s">
        <v>225</v>
      </c>
      <c r="BL470" s="71" t="s">
        <v>887</v>
      </c>
    </row>
    <row r="471" spans="2:46" s="6" customFormat="1" ht="16.5" customHeight="1">
      <c r="B471" s="22"/>
      <c r="D471" s="118" t="s">
        <v>145</v>
      </c>
      <c r="F471" s="119" t="s">
        <v>888</v>
      </c>
      <c r="K471" s="22"/>
      <c r="L471" s="48"/>
      <c r="S471" s="49"/>
      <c r="AS471" s="6" t="s">
        <v>145</v>
      </c>
      <c r="AT471" s="6" t="s">
        <v>79</v>
      </c>
    </row>
    <row r="472" spans="2:64" s="6" customFormat="1" ht="15.75" customHeight="1">
      <c r="B472" s="22"/>
      <c r="C472" s="133" t="s">
        <v>889</v>
      </c>
      <c r="D472" s="133" t="s">
        <v>197</v>
      </c>
      <c r="E472" s="134" t="s">
        <v>890</v>
      </c>
      <c r="F472" s="135" t="s">
        <v>891</v>
      </c>
      <c r="G472" s="136" t="s">
        <v>157</v>
      </c>
      <c r="H472" s="137">
        <v>3.51</v>
      </c>
      <c r="I472" s="138"/>
      <c r="J472" s="139">
        <f>ROUND($I$472*$H$472,2)</f>
        <v>0</v>
      </c>
      <c r="K472" s="140"/>
      <c r="L472" s="141"/>
      <c r="M472" s="142" t="s">
        <v>45</v>
      </c>
      <c r="O472" s="115">
        <f>$N$472*$H$472</f>
        <v>0</v>
      </c>
      <c r="P472" s="115">
        <v>0.55</v>
      </c>
      <c r="Q472" s="115">
        <f>$P$472*$H$472</f>
        <v>1.9305</v>
      </c>
      <c r="R472" s="115">
        <v>0</v>
      </c>
      <c r="S472" s="116">
        <f>$R$472*$H$472</f>
        <v>0</v>
      </c>
      <c r="AQ472" s="71" t="s">
        <v>316</v>
      </c>
      <c r="AS472" s="71" t="s">
        <v>197</v>
      </c>
      <c r="AT472" s="71" t="s">
        <v>79</v>
      </c>
      <c r="AX472" s="6" t="s">
        <v>137</v>
      </c>
      <c r="BD472" s="117">
        <f>IF($M$472="základní",$J$472,0)</f>
        <v>0</v>
      </c>
      <c r="BE472" s="117">
        <f>IF($M$472="snížená",$J$472,0)</f>
        <v>0</v>
      </c>
      <c r="BF472" s="117">
        <f>IF($M$472="zákl. přenesená",$J$472,0)</f>
        <v>0</v>
      </c>
      <c r="BG472" s="117">
        <f>IF($M$472="sníž. přenesená",$J$472,0)</f>
        <v>0</v>
      </c>
      <c r="BH472" s="117">
        <f>IF($M$472="nulová",$J$472,0)</f>
        <v>0</v>
      </c>
      <c r="BI472" s="71" t="s">
        <v>21</v>
      </c>
      <c r="BJ472" s="117">
        <f>ROUND($I$472*$H$472,2)</f>
        <v>0</v>
      </c>
      <c r="BK472" s="71" t="s">
        <v>225</v>
      </c>
      <c r="BL472" s="71" t="s">
        <v>892</v>
      </c>
    </row>
    <row r="473" spans="2:46" s="6" customFormat="1" ht="16.5" customHeight="1">
      <c r="B473" s="22"/>
      <c r="D473" s="118" t="s">
        <v>145</v>
      </c>
      <c r="F473" s="119" t="s">
        <v>893</v>
      </c>
      <c r="K473" s="22"/>
      <c r="L473" s="48"/>
      <c r="S473" s="49"/>
      <c r="AS473" s="6" t="s">
        <v>145</v>
      </c>
      <c r="AT473" s="6" t="s">
        <v>79</v>
      </c>
    </row>
    <row r="474" spans="2:50" s="6" customFormat="1" ht="15.75" customHeight="1">
      <c r="B474" s="120"/>
      <c r="D474" s="121" t="s">
        <v>147</v>
      </c>
      <c r="E474" s="122"/>
      <c r="F474" s="123" t="s">
        <v>894</v>
      </c>
      <c r="H474" s="124">
        <v>3.51</v>
      </c>
      <c r="K474" s="120"/>
      <c r="L474" s="125"/>
      <c r="S474" s="126"/>
      <c r="AS474" s="122" t="s">
        <v>147</v>
      </c>
      <c r="AT474" s="122" t="s">
        <v>79</v>
      </c>
      <c r="AU474" s="122" t="s">
        <v>79</v>
      </c>
      <c r="AV474" s="122" t="s">
        <v>85</v>
      </c>
      <c r="AW474" s="122" t="s">
        <v>21</v>
      </c>
      <c r="AX474" s="122" t="s">
        <v>137</v>
      </c>
    </row>
    <row r="475" spans="2:64" s="6" customFormat="1" ht="15.75" customHeight="1">
      <c r="B475" s="22"/>
      <c r="C475" s="106" t="s">
        <v>895</v>
      </c>
      <c r="D475" s="106" t="s">
        <v>139</v>
      </c>
      <c r="E475" s="107" t="s">
        <v>896</v>
      </c>
      <c r="F475" s="108" t="s">
        <v>897</v>
      </c>
      <c r="G475" s="109" t="s">
        <v>189</v>
      </c>
      <c r="H475" s="110">
        <v>5.668</v>
      </c>
      <c r="I475" s="111"/>
      <c r="J475" s="112">
        <f>ROUND($I$475*$H$475,2)</f>
        <v>0</v>
      </c>
      <c r="K475" s="22"/>
      <c r="L475" s="113"/>
      <c r="M475" s="114" t="s">
        <v>45</v>
      </c>
      <c r="O475" s="115">
        <f>$N$475*$H$475</f>
        <v>0</v>
      </c>
      <c r="P475" s="115">
        <v>0</v>
      </c>
      <c r="Q475" s="115">
        <f>$P$475*$H$475</f>
        <v>0</v>
      </c>
      <c r="R475" s="115">
        <v>0</v>
      </c>
      <c r="S475" s="116">
        <f>$R$475*$H$475</f>
        <v>0</v>
      </c>
      <c r="AQ475" s="71" t="s">
        <v>225</v>
      </c>
      <c r="AS475" s="71" t="s">
        <v>139</v>
      </c>
      <c r="AT475" s="71" t="s">
        <v>79</v>
      </c>
      <c r="AX475" s="6" t="s">
        <v>137</v>
      </c>
      <c r="BD475" s="117">
        <f>IF($M$475="základní",$J$475,0)</f>
        <v>0</v>
      </c>
      <c r="BE475" s="117">
        <f>IF($M$475="snížená",$J$475,0)</f>
        <v>0</v>
      </c>
      <c r="BF475" s="117">
        <f>IF($M$475="zákl. přenesená",$J$475,0)</f>
        <v>0</v>
      </c>
      <c r="BG475" s="117">
        <f>IF($M$475="sníž. přenesená",$J$475,0)</f>
        <v>0</v>
      </c>
      <c r="BH475" s="117">
        <f>IF($M$475="nulová",$J$475,0)</f>
        <v>0</v>
      </c>
      <c r="BI475" s="71" t="s">
        <v>21</v>
      </c>
      <c r="BJ475" s="117">
        <f>ROUND($I$475*$H$475,2)</f>
        <v>0</v>
      </c>
      <c r="BK475" s="71" t="s">
        <v>225</v>
      </c>
      <c r="BL475" s="71" t="s">
        <v>898</v>
      </c>
    </row>
    <row r="476" spans="2:46" s="6" customFormat="1" ht="27" customHeight="1">
      <c r="B476" s="22"/>
      <c r="D476" s="118" t="s">
        <v>145</v>
      </c>
      <c r="F476" s="119" t="s">
        <v>899</v>
      </c>
      <c r="K476" s="22"/>
      <c r="L476" s="48"/>
      <c r="S476" s="49"/>
      <c r="AS476" s="6" t="s">
        <v>145</v>
      </c>
      <c r="AT476" s="6" t="s">
        <v>79</v>
      </c>
    </row>
    <row r="477" spans="2:62" s="95" customFormat="1" ht="30.75" customHeight="1">
      <c r="B477" s="96"/>
      <c r="D477" s="97" t="s">
        <v>73</v>
      </c>
      <c r="E477" s="104" t="s">
        <v>900</v>
      </c>
      <c r="F477" s="104" t="s">
        <v>901</v>
      </c>
      <c r="J477" s="105">
        <f>$BJ$477</f>
        <v>0</v>
      </c>
      <c r="K477" s="96"/>
      <c r="L477" s="100"/>
      <c r="O477" s="101">
        <f>SUM($O$478:$O$504)</f>
        <v>0</v>
      </c>
      <c r="Q477" s="101">
        <f>SUM($Q$478:$Q$504)</f>
        <v>0.550373</v>
      </c>
      <c r="S477" s="102">
        <f>SUM($S$478:$S$504)</f>
        <v>0.00191</v>
      </c>
      <c r="AQ477" s="97" t="s">
        <v>79</v>
      </c>
      <c r="AS477" s="97" t="s">
        <v>73</v>
      </c>
      <c r="AT477" s="97" t="s">
        <v>21</v>
      </c>
      <c r="AX477" s="97" t="s">
        <v>137</v>
      </c>
      <c r="BJ477" s="103">
        <f>SUM($BJ$478:$BJ$504)</f>
        <v>0</v>
      </c>
    </row>
    <row r="478" spans="2:64" s="6" customFormat="1" ht="15.75" customHeight="1">
      <c r="B478" s="22"/>
      <c r="C478" s="106" t="s">
        <v>902</v>
      </c>
      <c r="D478" s="106" t="s">
        <v>139</v>
      </c>
      <c r="E478" s="107" t="s">
        <v>903</v>
      </c>
      <c r="F478" s="108" t="s">
        <v>904</v>
      </c>
      <c r="G478" s="109" t="s">
        <v>293</v>
      </c>
      <c r="H478" s="110">
        <v>1</v>
      </c>
      <c r="I478" s="111"/>
      <c r="J478" s="112">
        <f>ROUND($I$478*$H$478,2)</f>
        <v>0</v>
      </c>
      <c r="K478" s="22"/>
      <c r="L478" s="113"/>
      <c r="M478" s="114" t="s">
        <v>45</v>
      </c>
      <c r="O478" s="115">
        <f>$N$478*$H$478</f>
        <v>0</v>
      </c>
      <c r="P478" s="115">
        <v>0</v>
      </c>
      <c r="Q478" s="115">
        <f>$P$478*$H$478</f>
        <v>0</v>
      </c>
      <c r="R478" s="115">
        <v>0.00191</v>
      </c>
      <c r="S478" s="116">
        <f>$R$478*$H$478</f>
        <v>0.00191</v>
      </c>
      <c r="AQ478" s="71" t="s">
        <v>225</v>
      </c>
      <c r="AS478" s="71" t="s">
        <v>139</v>
      </c>
      <c r="AT478" s="71" t="s">
        <v>79</v>
      </c>
      <c r="AX478" s="6" t="s">
        <v>137</v>
      </c>
      <c r="BD478" s="117">
        <f>IF($M$478="základní",$J$478,0)</f>
        <v>0</v>
      </c>
      <c r="BE478" s="117">
        <f>IF($M$478="snížená",$J$478,0)</f>
        <v>0</v>
      </c>
      <c r="BF478" s="117">
        <f>IF($M$478="zákl. přenesená",$J$478,0)</f>
        <v>0</v>
      </c>
      <c r="BG478" s="117">
        <f>IF($M$478="sníž. přenesená",$J$478,0)</f>
        <v>0</v>
      </c>
      <c r="BH478" s="117">
        <f>IF($M$478="nulová",$J$478,0)</f>
        <v>0</v>
      </c>
      <c r="BI478" s="71" t="s">
        <v>21</v>
      </c>
      <c r="BJ478" s="117">
        <f>ROUND($I$478*$H$478,2)</f>
        <v>0</v>
      </c>
      <c r="BK478" s="71" t="s">
        <v>225</v>
      </c>
      <c r="BL478" s="71" t="s">
        <v>905</v>
      </c>
    </row>
    <row r="479" spans="2:46" s="6" customFormat="1" ht="16.5" customHeight="1">
      <c r="B479" s="22"/>
      <c r="D479" s="118" t="s">
        <v>145</v>
      </c>
      <c r="F479" s="119" t="s">
        <v>906</v>
      </c>
      <c r="K479" s="22"/>
      <c r="L479" s="48"/>
      <c r="S479" s="49"/>
      <c r="AS479" s="6" t="s">
        <v>145</v>
      </c>
      <c r="AT479" s="6" t="s">
        <v>79</v>
      </c>
    </row>
    <row r="480" spans="2:64" s="6" customFormat="1" ht="15.75" customHeight="1">
      <c r="B480" s="22"/>
      <c r="C480" s="106" t="s">
        <v>907</v>
      </c>
      <c r="D480" s="106" t="s">
        <v>139</v>
      </c>
      <c r="E480" s="107" t="s">
        <v>908</v>
      </c>
      <c r="F480" s="108" t="s">
        <v>909</v>
      </c>
      <c r="G480" s="109" t="s">
        <v>142</v>
      </c>
      <c r="H480" s="110">
        <v>24.5</v>
      </c>
      <c r="I480" s="111"/>
      <c r="J480" s="112">
        <f>ROUND($I$480*$H$480,2)</f>
        <v>0</v>
      </c>
      <c r="K480" s="22"/>
      <c r="L480" s="113"/>
      <c r="M480" s="114" t="s">
        <v>45</v>
      </c>
      <c r="O480" s="115">
        <f>$N$480*$H$480</f>
        <v>0</v>
      </c>
      <c r="P480" s="115">
        <v>0.00276</v>
      </c>
      <c r="Q480" s="115">
        <f>$P$480*$H$480</f>
        <v>0.06762</v>
      </c>
      <c r="R480" s="115">
        <v>0</v>
      </c>
      <c r="S480" s="116">
        <f>$R$480*$H$480</f>
        <v>0</v>
      </c>
      <c r="AQ480" s="71" t="s">
        <v>225</v>
      </c>
      <c r="AS480" s="71" t="s">
        <v>139</v>
      </c>
      <c r="AT480" s="71" t="s">
        <v>79</v>
      </c>
      <c r="AX480" s="6" t="s">
        <v>137</v>
      </c>
      <c r="BD480" s="117">
        <f>IF($M$480="základní",$J$480,0)</f>
        <v>0</v>
      </c>
      <c r="BE480" s="117">
        <f>IF($M$480="snížená",$J$480,0)</f>
        <v>0</v>
      </c>
      <c r="BF480" s="117">
        <f>IF($M$480="zákl. přenesená",$J$480,0)</f>
        <v>0</v>
      </c>
      <c r="BG480" s="117">
        <f>IF($M$480="sníž. přenesená",$J$480,0)</f>
        <v>0</v>
      </c>
      <c r="BH480" s="117">
        <f>IF($M$480="nulová",$J$480,0)</f>
        <v>0</v>
      </c>
      <c r="BI480" s="71" t="s">
        <v>21</v>
      </c>
      <c r="BJ480" s="117">
        <f>ROUND($I$480*$H$480,2)</f>
        <v>0</v>
      </c>
      <c r="BK480" s="71" t="s">
        <v>225</v>
      </c>
      <c r="BL480" s="71" t="s">
        <v>910</v>
      </c>
    </row>
    <row r="481" spans="2:46" s="6" customFormat="1" ht="16.5" customHeight="1">
      <c r="B481" s="22"/>
      <c r="D481" s="118" t="s">
        <v>145</v>
      </c>
      <c r="F481" s="119" t="s">
        <v>911</v>
      </c>
      <c r="K481" s="22"/>
      <c r="L481" s="48"/>
      <c r="S481" s="49"/>
      <c r="AS481" s="6" t="s">
        <v>145</v>
      </c>
      <c r="AT481" s="6" t="s">
        <v>79</v>
      </c>
    </row>
    <row r="482" spans="2:64" s="6" customFormat="1" ht="27" customHeight="1">
      <c r="B482" s="22"/>
      <c r="C482" s="106" t="s">
        <v>912</v>
      </c>
      <c r="D482" s="106" t="s">
        <v>139</v>
      </c>
      <c r="E482" s="107" t="s">
        <v>913</v>
      </c>
      <c r="F482" s="108" t="s">
        <v>914</v>
      </c>
      <c r="G482" s="109" t="s">
        <v>151</v>
      </c>
      <c r="H482" s="110">
        <v>75</v>
      </c>
      <c r="I482" s="111"/>
      <c r="J482" s="112">
        <f>ROUND($I$482*$H$482,2)</f>
        <v>0</v>
      </c>
      <c r="K482" s="22"/>
      <c r="L482" s="113"/>
      <c r="M482" s="114" t="s">
        <v>45</v>
      </c>
      <c r="O482" s="115">
        <f>$N$482*$H$482</f>
        <v>0</v>
      </c>
      <c r="P482" s="115">
        <v>0.0017</v>
      </c>
      <c r="Q482" s="115">
        <f>$P$482*$H$482</f>
        <v>0.1275</v>
      </c>
      <c r="R482" s="115">
        <v>0</v>
      </c>
      <c r="S482" s="116">
        <f>$R$482*$H$482</f>
        <v>0</v>
      </c>
      <c r="AQ482" s="71" t="s">
        <v>225</v>
      </c>
      <c r="AS482" s="71" t="s">
        <v>139</v>
      </c>
      <c r="AT482" s="71" t="s">
        <v>79</v>
      </c>
      <c r="AX482" s="6" t="s">
        <v>137</v>
      </c>
      <c r="BD482" s="117">
        <f>IF($M$482="základní",$J$482,0)</f>
        <v>0</v>
      </c>
      <c r="BE482" s="117">
        <f>IF($M$482="snížená",$J$482,0)</f>
        <v>0</v>
      </c>
      <c r="BF482" s="117">
        <f>IF($M$482="zákl. přenesená",$J$482,0)</f>
        <v>0</v>
      </c>
      <c r="BG482" s="117">
        <f>IF($M$482="sníž. přenesená",$J$482,0)</f>
        <v>0</v>
      </c>
      <c r="BH482" s="117">
        <f>IF($M$482="nulová",$J$482,0)</f>
        <v>0</v>
      </c>
      <c r="BI482" s="71" t="s">
        <v>21</v>
      </c>
      <c r="BJ482" s="117">
        <f>ROUND($I$482*$H$482,2)</f>
        <v>0</v>
      </c>
      <c r="BK482" s="71" t="s">
        <v>225</v>
      </c>
      <c r="BL482" s="71" t="s">
        <v>915</v>
      </c>
    </row>
    <row r="483" spans="2:46" s="6" customFormat="1" ht="16.5" customHeight="1">
      <c r="B483" s="22"/>
      <c r="D483" s="118" t="s">
        <v>145</v>
      </c>
      <c r="F483" s="119" t="s">
        <v>916</v>
      </c>
      <c r="K483" s="22"/>
      <c r="L483" s="48"/>
      <c r="S483" s="49"/>
      <c r="AS483" s="6" t="s">
        <v>145</v>
      </c>
      <c r="AT483" s="6" t="s">
        <v>79</v>
      </c>
    </row>
    <row r="484" spans="2:50" s="6" customFormat="1" ht="15.75" customHeight="1">
      <c r="B484" s="120"/>
      <c r="D484" s="121" t="s">
        <v>147</v>
      </c>
      <c r="E484" s="122"/>
      <c r="F484" s="123" t="s">
        <v>561</v>
      </c>
      <c r="H484" s="124">
        <v>75</v>
      </c>
      <c r="K484" s="120"/>
      <c r="L484" s="125"/>
      <c r="S484" s="126"/>
      <c r="AS484" s="122" t="s">
        <v>147</v>
      </c>
      <c r="AT484" s="122" t="s">
        <v>79</v>
      </c>
      <c r="AU484" s="122" t="s">
        <v>79</v>
      </c>
      <c r="AV484" s="122" t="s">
        <v>85</v>
      </c>
      <c r="AW484" s="122" t="s">
        <v>21</v>
      </c>
      <c r="AX484" s="122" t="s">
        <v>137</v>
      </c>
    </row>
    <row r="485" spans="2:64" s="6" customFormat="1" ht="27" customHeight="1">
      <c r="B485" s="22"/>
      <c r="C485" s="106" t="s">
        <v>917</v>
      </c>
      <c r="D485" s="106" t="s">
        <v>139</v>
      </c>
      <c r="E485" s="107" t="s">
        <v>918</v>
      </c>
      <c r="F485" s="108" t="s">
        <v>919</v>
      </c>
      <c r="G485" s="109" t="s">
        <v>142</v>
      </c>
      <c r="H485" s="110">
        <v>67.5</v>
      </c>
      <c r="I485" s="111"/>
      <c r="J485" s="112">
        <f>ROUND($I$485*$H$485,2)</f>
        <v>0</v>
      </c>
      <c r="K485" s="22"/>
      <c r="L485" s="113"/>
      <c r="M485" s="114" t="s">
        <v>45</v>
      </c>
      <c r="O485" s="115">
        <f>$N$485*$H$485</f>
        <v>0</v>
      </c>
      <c r="P485" s="115">
        <v>0.00203</v>
      </c>
      <c r="Q485" s="115">
        <f>$P$485*$H$485</f>
        <v>0.137025</v>
      </c>
      <c r="R485" s="115">
        <v>0</v>
      </c>
      <c r="S485" s="116">
        <f>$R$485*$H$485</f>
        <v>0</v>
      </c>
      <c r="AQ485" s="71" t="s">
        <v>225</v>
      </c>
      <c r="AS485" s="71" t="s">
        <v>139</v>
      </c>
      <c r="AT485" s="71" t="s">
        <v>79</v>
      </c>
      <c r="AX485" s="6" t="s">
        <v>137</v>
      </c>
      <c r="BD485" s="117">
        <f>IF($M$485="základní",$J$485,0)</f>
        <v>0</v>
      </c>
      <c r="BE485" s="117">
        <f>IF($M$485="snížená",$J$485,0)</f>
        <v>0</v>
      </c>
      <c r="BF485" s="117">
        <f>IF($M$485="zákl. přenesená",$J$485,0)</f>
        <v>0</v>
      </c>
      <c r="BG485" s="117">
        <f>IF($M$485="sníž. přenesená",$J$485,0)</f>
        <v>0</v>
      </c>
      <c r="BH485" s="117">
        <f>IF($M$485="nulová",$J$485,0)</f>
        <v>0</v>
      </c>
      <c r="BI485" s="71" t="s">
        <v>21</v>
      </c>
      <c r="BJ485" s="117">
        <f>ROUND($I$485*$H$485,2)</f>
        <v>0</v>
      </c>
      <c r="BK485" s="71" t="s">
        <v>225</v>
      </c>
      <c r="BL485" s="71" t="s">
        <v>920</v>
      </c>
    </row>
    <row r="486" spans="2:46" s="6" customFormat="1" ht="16.5" customHeight="1">
      <c r="B486" s="22"/>
      <c r="D486" s="118" t="s">
        <v>145</v>
      </c>
      <c r="F486" s="119" t="s">
        <v>921</v>
      </c>
      <c r="K486" s="22"/>
      <c r="L486" s="48"/>
      <c r="S486" s="49"/>
      <c r="AS486" s="6" t="s">
        <v>145</v>
      </c>
      <c r="AT486" s="6" t="s">
        <v>79</v>
      </c>
    </row>
    <row r="487" spans="2:50" s="6" customFormat="1" ht="15.75" customHeight="1">
      <c r="B487" s="120"/>
      <c r="D487" s="121" t="s">
        <v>147</v>
      </c>
      <c r="E487" s="122"/>
      <c r="F487" s="123" t="s">
        <v>922</v>
      </c>
      <c r="H487" s="124">
        <v>67.5</v>
      </c>
      <c r="K487" s="120"/>
      <c r="L487" s="125"/>
      <c r="S487" s="126"/>
      <c r="AS487" s="122" t="s">
        <v>147</v>
      </c>
      <c r="AT487" s="122" t="s">
        <v>79</v>
      </c>
      <c r="AU487" s="122" t="s">
        <v>79</v>
      </c>
      <c r="AV487" s="122" t="s">
        <v>85</v>
      </c>
      <c r="AW487" s="122" t="s">
        <v>21</v>
      </c>
      <c r="AX487" s="122" t="s">
        <v>137</v>
      </c>
    </row>
    <row r="488" spans="2:64" s="6" customFormat="1" ht="15.75" customHeight="1">
      <c r="B488" s="22"/>
      <c r="C488" s="106" t="s">
        <v>923</v>
      </c>
      <c r="D488" s="106" t="s">
        <v>139</v>
      </c>
      <c r="E488" s="107" t="s">
        <v>924</v>
      </c>
      <c r="F488" s="108" t="s">
        <v>925</v>
      </c>
      <c r="G488" s="109" t="s">
        <v>285</v>
      </c>
      <c r="H488" s="110">
        <v>30</v>
      </c>
      <c r="I488" s="111"/>
      <c r="J488" s="112">
        <f>ROUND($I$488*$H$488,2)</f>
        <v>0</v>
      </c>
      <c r="K488" s="22"/>
      <c r="L488" s="113"/>
      <c r="M488" s="114" t="s">
        <v>45</v>
      </c>
      <c r="O488" s="115">
        <f>$N$488*$H$488</f>
        <v>0</v>
      </c>
      <c r="P488" s="115">
        <v>0</v>
      </c>
      <c r="Q488" s="115">
        <f>$P$488*$H$488</f>
        <v>0</v>
      </c>
      <c r="R488" s="115">
        <v>0</v>
      </c>
      <c r="S488" s="116">
        <f>$R$488*$H$488</f>
        <v>0</v>
      </c>
      <c r="AQ488" s="71" t="s">
        <v>225</v>
      </c>
      <c r="AS488" s="71" t="s">
        <v>139</v>
      </c>
      <c r="AT488" s="71" t="s">
        <v>79</v>
      </c>
      <c r="AX488" s="6" t="s">
        <v>137</v>
      </c>
      <c r="BD488" s="117">
        <f>IF($M$488="základní",$J$488,0)</f>
        <v>0</v>
      </c>
      <c r="BE488" s="117">
        <f>IF($M$488="snížená",$J$488,0)</f>
        <v>0</v>
      </c>
      <c r="BF488" s="117">
        <f>IF($M$488="zákl. přenesená",$J$488,0)</f>
        <v>0</v>
      </c>
      <c r="BG488" s="117">
        <f>IF($M$488="sníž. přenesená",$J$488,0)</f>
        <v>0</v>
      </c>
      <c r="BH488" s="117">
        <f>IF($M$488="nulová",$J$488,0)</f>
        <v>0</v>
      </c>
      <c r="BI488" s="71" t="s">
        <v>21</v>
      </c>
      <c r="BJ488" s="117">
        <f>ROUND($I$488*$H$488,2)</f>
        <v>0</v>
      </c>
      <c r="BK488" s="71" t="s">
        <v>225</v>
      </c>
      <c r="BL488" s="71" t="s">
        <v>926</v>
      </c>
    </row>
    <row r="489" spans="2:46" s="6" customFormat="1" ht="27" customHeight="1">
      <c r="B489" s="22"/>
      <c r="D489" s="118" t="s">
        <v>145</v>
      </c>
      <c r="F489" s="119" t="s">
        <v>927</v>
      </c>
      <c r="K489" s="22"/>
      <c r="L489" s="48"/>
      <c r="S489" s="49"/>
      <c r="AS489" s="6" t="s">
        <v>145</v>
      </c>
      <c r="AT489" s="6" t="s">
        <v>79</v>
      </c>
    </row>
    <row r="490" spans="2:64" s="6" customFormat="1" ht="15.75" customHeight="1">
      <c r="B490" s="22"/>
      <c r="C490" s="106" t="s">
        <v>928</v>
      </c>
      <c r="D490" s="106" t="s">
        <v>139</v>
      </c>
      <c r="E490" s="107" t="s">
        <v>929</v>
      </c>
      <c r="F490" s="108" t="s">
        <v>930</v>
      </c>
      <c r="G490" s="109" t="s">
        <v>151</v>
      </c>
      <c r="H490" s="110">
        <v>55</v>
      </c>
      <c r="I490" s="111"/>
      <c r="J490" s="112">
        <f>ROUND($I$490*$H$490,2)</f>
        <v>0</v>
      </c>
      <c r="K490" s="22"/>
      <c r="L490" s="113"/>
      <c r="M490" s="114" t="s">
        <v>45</v>
      </c>
      <c r="O490" s="115">
        <f>$N$490*$H$490</f>
        <v>0</v>
      </c>
      <c r="P490" s="115">
        <v>0.00094</v>
      </c>
      <c r="Q490" s="115">
        <f>$P$490*$H$490</f>
        <v>0.051699999999999996</v>
      </c>
      <c r="R490" s="115">
        <v>0</v>
      </c>
      <c r="S490" s="116">
        <f>$R$490*$H$490</f>
        <v>0</v>
      </c>
      <c r="AQ490" s="71" t="s">
        <v>225</v>
      </c>
      <c r="AS490" s="71" t="s">
        <v>139</v>
      </c>
      <c r="AT490" s="71" t="s">
        <v>79</v>
      </c>
      <c r="AX490" s="6" t="s">
        <v>137</v>
      </c>
      <c r="BD490" s="117">
        <f>IF($M$490="základní",$J$490,0)</f>
        <v>0</v>
      </c>
      <c r="BE490" s="117">
        <f>IF($M$490="snížená",$J$490,0)</f>
        <v>0</v>
      </c>
      <c r="BF490" s="117">
        <f>IF($M$490="zákl. přenesená",$J$490,0)</f>
        <v>0</v>
      </c>
      <c r="BG490" s="117">
        <f>IF($M$490="sníž. přenesená",$J$490,0)</f>
        <v>0</v>
      </c>
      <c r="BH490" s="117">
        <f>IF($M$490="nulová",$J$490,0)</f>
        <v>0</v>
      </c>
      <c r="BI490" s="71" t="s">
        <v>21</v>
      </c>
      <c r="BJ490" s="117">
        <f>ROUND($I$490*$H$490,2)</f>
        <v>0</v>
      </c>
      <c r="BK490" s="71" t="s">
        <v>225</v>
      </c>
      <c r="BL490" s="71" t="s">
        <v>931</v>
      </c>
    </row>
    <row r="491" spans="2:46" s="6" customFormat="1" ht="16.5" customHeight="1">
      <c r="B491" s="22"/>
      <c r="D491" s="118" t="s">
        <v>145</v>
      </c>
      <c r="F491" s="119" t="s">
        <v>932</v>
      </c>
      <c r="K491" s="22"/>
      <c r="L491" s="48"/>
      <c r="S491" s="49"/>
      <c r="AS491" s="6" t="s">
        <v>145</v>
      </c>
      <c r="AT491" s="6" t="s">
        <v>79</v>
      </c>
    </row>
    <row r="492" spans="2:64" s="6" customFormat="1" ht="15.75" customHeight="1">
      <c r="B492" s="22"/>
      <c r="C492" s="106" t="s">
        <v>933</v>
      </c>
      <c r="D492" s="106" t="s">
        <v>139</v>
      </c>
      <c r="E492" s="107" t="s">
        <v>934</v>
      </c>
      <c r="F492" s="108" t="s">
        <v>935</v>
      </c>
      <c r="G492" s="109" t="s">
        <v>285</v>
      </c>
      <c r="H492" s="110">
        <v>80</v>
      </c>
      <c r="I492" s="111"/>
      <c r="J492" s="112">
        <f>ROUND($I$492*$H$492,2)</f>
        <v>0</v>
      </c>
      <c r="K492" s="22"/>
      <c r="L492" s="113"/>
      <c r="M492" s="114" t="s">
        <v>45</v>
      </c>
      <c r="O492" s="115">
        <f>$N$492*$H$492</f>
        <v>0</v>
      </c>
      <c r="P492" s="115">
        <v>0</v>
      </c>
      <c r="Q492" s="115">
        <f>$P$492*$H$492</f>
        <v>0</v>
      </c>
      <c r="R492" s="115">
        <v>0</v>
      </c>
      <c r="S492" s="116">
        <f>$R$492*$H$492</f>
        <v>0</v>
      </c>
      <c r="AQ492" s="71" t="s">
        <v>225</v>
      </c>
      <c r="AS492" s="71" t="s">
        <v>139</v>
      </c>
      <c r="AT492" s="71" t="s">
        <v>79</v>
      </c>
      <c r="AX492" s="6" t="s">
        <v>137</v>
      </c>
      <c r="BD492" s="117">
        <f>IF($M$492="základní",$J$492,0)</f>
        <v>0</v>
      </c>
      <c r="BE492" s="117">
        <f>IF($M$492="snížená",$J$492,0)</f>
        <v>0</v>
      </c>
      <c r="BF492" s="117">
        <f>IF($M$492="zákl. přenesená",$J$492,0)</f>
        <v>0</v>
      </c>
      <c r="BG492" s="117">
        <f>IF($M$492="sníž. přenesená",$J$492,0)</f>
        <v>0</v>
      </c>
      <c r="BH492" s="117">
        <f>IF($M$492="nulová",$J$492,0)</f>
        <v>0</v>
      </c>
      <c r="BI492" s="71" t="s">
        <v>21</v>
      </c>
      <c r="BJ492" s="117">
        <f>ROUND($I$492*$H$492,2)</f>
        <v>0</v>
      </c>
      <c r="BK492" s="71" t="s">
        <v>225</v>
      </c>
      <c r="BL492" s="71" t="s">
        <v>936</v>
      </c>
    </row>
    <row r="493" spans="2:46" s="6" customFormat="1" ht="27" customHeight="1">
      <c r="B493" s="22"/>
      <c r="D493" s="118" t="s">
        <v>145</v>
      </c>
      <c r="F493" s="119" t="s">
        <v>937</v>
      </c>
      <c r="K493" s="22"/>
      <c r="L493" s="48"/>
      <c r="S493" s="49"/>
      <c r="AS493" s="6" t="s">
        <v>145</v>
      </c>
      <c r="AT493" s="6" t="s">
        <v>79</v>
      </c>
    </row>
    <row r="494" spans="2:64" s="6" customFormat="1" ht="15.75" customHeight="1">
      <c r="B494" s="22"/>
      <c r="C494" s="106" t="s">
        <v>938</v>
      </c>
      <c r="D494" s="106" t="s">
        <v>139</v>
      </c>
      <c r="E494" s="107" t="s">
        <v>939</v>
      </c>
      <c r="F494" s="108" t="s">
        <v>940</v>
      </c>
      <c r="G494" s="109" t="s">
        <v>151</v>
      </c>
      <c r="H494" s="110">
        <v>58.8</v>
      </c>
      <c r="I494" s="111"/>
      <c r="J494" s="112">
        <f>ROUND($I$494*$H$494,2)</f>
        <v>0</v>
      </c>
      <c r="K494" s="22"/>
      <c r="L494" s="113"/>
      <c r="M494" s="114" t="s">
        <v>45</v>
      </c>
      <c r="O494" s="115">
        <f>$N$494*$H$494</f>
        <v>0</v>
      </c>
      <c r="P494" s="115">
        <v>0.00116</v>
      </c>
      <c r="Q494" s="115">
        <f>$P$494*$H$494</f>
        <v>0.06820799999999999</v>
      </c>
      <c r="R494" s="115">
        <v>0</v>
      </c>
      <c r="S494" s="116">
        <f>$R$494*$H$494</f>
        <v>0</v>
      </c>
      <c r="AQ494" s="71" t="s">
        <v>225</v>
      </c>
      <c r="AS494" s="71" t="s">
        <v>139</v>
      </c>
      <c r="AT494" s="71" t="s">
        <v>79</v>
      </c>
      <c r="AX494" s="6" t="s">
        <v>137</v>
      </c>
      <c r="BD494" s="117">
        <f>IF($M$494="základní",$J$494,0)</f>
        <v>0</v>
      </c>
      <c r="BE494" s="117">
        <f>IF($M$494="snížená",$J$494,0)</f>
        <v>0</v>
      </c>
      <c r="BF494" s="117">
        <f>IF($M$494="zákl. přenesená",$J$494,0)</f>
        <v>0</v>
      </c>
      <c r="BG494" s="117">
        <f>IF($M$494="sníž. přenesená",$J$494,0)</f>
        <v>0</v>
      </c>
      <c r="BH494" s="117">
        <f>IF($M$494="nulová",$J$494,0)</f>
        <v>0</v>
      </c>
      <c r="BI494" s="71" t="s">
        <v>21</v>
      </c>
      <c r="BJ494" s="117">
        <f>ROUND($I$494*$H$494,2)</f>
        <v>0</v>
      </c>
      <c r="BK494" s="71" t="s">
        <v>225</v>
      </c>
      <c r="BL494" s="71" t="s">
        <v>941</v>
      </c>
    </row>
    <row r="495" spans="2:46" s="6" customFormat="1" ht="16.5" customHeight="1">
      <c r="B495" s="22"/>
      <c r="D495" s="118" t="s">
        <v>145</v>
      </c>
      <c r="F495" s="119" t="s">
        <v>942</v>
      </c>
      <c r="K495" s="22"/>
      <c r="L495" s="48"/>
      <c r="S495" s="49"/>
      <c r="AS495" s="6" t="s">
        <v>145</v>
      </c>
      <c r="AT495" s="6" t="s">
        <v>79</v>
      </c>
    </row>
    <row r="496" spans="2:50" s="6" customFormat="1" ht="15.75" customHeight="1">
      <c r="B496" s="120"/>
      <c r="D496" s="121" t="s">
        <v>147</v>
      </c>
      <c r="E496" s="122"/>
      <c r="F496" s="123" t="s">
        <v>943</v>
      </c>
      <c r="H496" s="124">
        <v>58.8</v>
      </c>
      <c r="K496" s="120"/>
      <c r="L496" s="125"/>
      <c r="S496" s="126"/>
      <c r="AS496" s="122" t="s">
        <v>147</v>
      </c>
      <c r="AT496" s="122" t="s">
        <v>79</v>
      </c>
      <c r="AU496" s="122" t="s">
        <v>79</v>
      </c>
      <c r="AV496" s="122" t="s">
        <v>85</v>
      </c>
      <c r="AW496" s="122" t="s">
        <v>21</v>
      </c>
      <c r="AX496" s="122" t="s">
        <v>137</v>
      </c>
    </row>
    <row r="497" spans="2:64" s="6" customFormat="1" ht="15.75" customHeight="1">
      <c r="B497" s="22"/>
      <c r="C497" s="106" t="s">
        <v>944</v>
      </c>
      <c r="D497" s="106" t="s">
        <v>139</v>
      </c>
      <c r="E497" s="107" t="s">
        <v>945</v>
      </c>
      <c r="F497" s="108" t="s">
        <v>946</v>
      </c>
      <c r="G497" s="109" t="s">
        <v>151</v>
      </c>
      <c r="H497" s="110">
        <v>49</v>
      </c>
      <c r="I497" s="111"/>
      <c r="J497" s="112">
        <f>ROUND($I$497*$H$497,2)</f>
        <v>0</v>
      </c>
      <c r="K497" s="22"/>
      <c r="L497" s="113"/>
      <c r="M497" s="114" t="s">
        <v>45</v>
      </c>
      <c r="O497" s="115">
        <f>$N$497*$H$497</f>
        <v>0</v>
      </c>
      <c r="P497" s="115">
        <v>0.00088</v>
      </c>
      <c r="Q497" s="115">
        <f>$P$497*$H$497</f>
        <v>0.04312</v>
      </c>
      <c r="R497" s="115">
        <v>0</v>
      </c>
      <c r="S497" s="116">
        <f>$R$497*$H$497</f>
        <v>0</v>
      </c>
      <c r="AQ497" s="71" t="s">
        <v>225</v>
      </c>
      <c r="AS497" s="71" t="s">
        <v>139</v>
      </c>
      <c r="AT497" s="71" t="s">
        <v>79</v>
      </c>
      <c r="AX497" s="6" t="s">
        <v>137</v>
      </c>
      <c r="BD497" s="117">
        <f>IF($M$497="základní",$J$497,0)</f>
        <v>0</v>
      </c>
      <c r="BE497" s="117">
        <f>IF($M$497="snížená",$J$497,0)</f>
        <v>0</v>
      </c>
      <c r="BF497" s="117">
        <f>IF($M$497="zákl. přenesená",$J$497,0)</f>
        <v>0</v>
      </c>
      <c r="BG497" s="117">
        <f>IF($M$497="sníž. přenesená",$J$497,0)</f>
        <v>0</v>
      </c>
      <c r="BH497" s="117">
        <f>IF($M$497="nulová",$J$497,0)</f>
        <v>0</v>
      </c>
      <c r="BI497" s="71" t="s">
        <v>21</v>
      </c>
      <c r="BJ497" s="117">
        <f>ROUND($I$497*$H$497,2)</f>
        <v>0</v>
      </c>
      <c r="BK497" s="71" t="s">
        <v>225</v>
      </c>
      <c r="BL497" s="71" t="s">
        <v>947</v>
      </c>
    </row>
    <row r="498" spans="2:46" s="6" customFormat="1" ht="16.5" customHeight="1">
      <c r="B498" s="22"/>
      <c r="D498" s="118" t="s">
        <v>145</v>
      </c>
      <c r="F498" s="119" t="s">
        <v>948</v>
      </c>
      <c r="K498" s="22"/>
      <c r="L498" s="48"/>
      <c r="S498" s="49"/>
      <c r="AS498" s="6" t="s">
        <v>145</v>
      </c>
      <c r="AT498" s="6" t="s">
        <v>79</v>
      </c>
    </row>
    <row r="499" spans="2:50" s="6" customFormat="1" ht="15.75" customHeight="1">
      <c r="B499" s="120"/>
      <c r="D499" s="121" t="s">
        <v>147</v>
      </c>
      <c r="E499" s="122"/>
      <c r="F499" s="123" t="s">
        <v>862</v>
      </c>
      <c r="H499" s="124">
        <v>49</v>
      </c>
      <c r="K499" s="120"/>
      <c r="L499" s="125"/>
      <c r="S499" s="126"/>
      <c r="AS499" s="122" t="s">
        <v>147</v>
      </c>
      <c r="AT499" s="122" t="s">
        <v>79</v>
      </c>
      <c r="AU499" s="122" t="s">
        <v>79</v>
      </c>
      <c r="AV499" s="122" t="s">
        <v>85</v>
      </c>
      <c r="AW499" s="122" t="s">
        <v>21</v>
      </c>
      <c r="AX499" s="122" t="s">
        <v>137</v>
      </c>
    </row>
    <row r="500" spans="2:64" s="6" customFormat="1" ht="15.75" customHeight="1">
      <c r="B500" s="22"/>
      <c r="C500" s="106" t="s">
        <v>949</v>
      </c>
      <c r="D500" s="106" t="s">
        <v>139</v>
      </c>
      <c r="E500" s="107" t="s">
        <v>950</v>
      </c>
      <c r="F500" s="108" t="s">
        <v>951</v>
      </c>
      <c r="G500" s="109" t="s">
        <v>151</v>
      </c>
      <c r="H500" s="110">
        <v>40</v>
      </c>
      <c r="I500" s="111"/>
      <c r="J500" s="112">
        <f>ROUND($I$500*$H$500,2)</f>
        <v>0</v>
      </c>
      <c r="K500" s="22"/>
      <c r="L500" s="113"/>
      <c r="M500" s="114" t="s">
        <v>45</v>
      </c>
      <c r="O500" s="115">
        <f>$N$500*$H$500</f>
        <v>0</v>
      </c>
      <c r="P500" s="115">
        <v>0.00138</v>
      </c>
      <c r="Q500" s="115">
        <f>$P$500*$H$500</f>
        <v>0.0552</v>
      </c>
      <c r="R500" s="115">
        <v>0</v>
      </c>
      <c r="S500" s="116">
        <f>$R$500*$H$500</f>
        <v>0</v>
      </c>
      <c r="AQ500" s="71" t="s">
        <v>225</v>
      </c>
      <c r="AS500" s="71" t="s">
        <v>139</v>
      </c>
      <c r="AT500" s="71" t="s">
        <v>79</v>
      </c>
      <c r="AX500" s="6" t="s">
        <v>137</v>
      </c>
      <c r="BD500" s="117">
        <f>IF($M$500="základní",$J$500,0)</f>
        <v>0</v>
      </c>
      <c r="BE500" s="117">
        <f>IF($M$500="snížená",$J$500,0)</f>
        <v>0</v>
      </c>
      <c r="BF500" s="117">
        <f>IF($M$500="zákl. přenesená",$J$500,0)</f>
        <v>0</v>
      </c>
      <c r="BG500" s="117">
        <f>IF($M$500="sníž. přenesená",$J$500,0)</f>
        <v>0</v>
      </c>
      <c r="BH500" s="117">
        <f>IF($M$500="nulová",$J$500,0)</f>
        <v>0</v>
      </c>
      <c r="BI500" s="71" t="s">
        <v>21</v>
      </c>
      <c r="BJ500" s="117">
        <f>ROUND($I$500*$H$500,2)</f>
        <v>0</v>
      </c>
      <c r="BK500" s="71" t="s">
        <v>225</v>
      </c>
      <c r="BL500" s="71" t="s">
        <v>952</v>
      </c>
    </row>
    <row r="501" spans="2:46" s="6" customFormat="1" ht="16.5" customHeight="1">
      <c r="B501" s="22"/>
      <c r="D501" s="118" t="s">
        <v>145</v>
      </c>
      <c r="F501" s="119" t="s">
        <v>953</v>
      </c>
      <c r="K501" s="22"/>
      <c r="L501" s="48"/>
      <c r="S501" s="49"/>
      <c r="AS501" s="6" t="s">
        <v>145</v>
      </c>
      <c r="AT501" s="6" t="s">
        <v>79</v>
      </c>
    </row>
    <row r="502" spans="2:50" s="6" customFormat="1" ht="15.75" customHeight="1">
      <c r="B502" s="120"/>
      <c r="D502" s="121" t="s">
        <v>147</v>
      </c>
      <c r="E502" s="122"/>
      <c r="F502" s="123" t="s">
        <v>755</v>
      </c>
      <c r="H502" s="124">
        <v>40</v>
      </c>
      <c r="K502" s="120"/>
      <c r="L502" s="125"/>
      <c r="S502" s="126"/>
      <c r="AS502" s="122" t="s">
        <v>147</v>
      </c>
      <c r="AT502" s="122" t="s">
        <v>79</v>
      </c>
      <c r="AU502" s="122" t="s">
        <v>79</v>
      </c>
      <c r="AV502" s="122" t="s">
        <v>85</v>
      </c>
      <c r="AW502" s="122" t="s">
        <v>21</v>
      </c>
      <c r="AX502" s="122" t="s">
        <v>137</v>
      </c>
    </row>
    <row r="503" spans="2:64" s="6" customFormat="1" ht="15.75" customHeight="1">
      <c r="B503" s="22"/>
      <c r="C503" s="106" t="s">
        <v>954</v>
      </c>
      <c r="D503" s="106" t="s">
        <v>139</v>
      </c>
      <c r="E503" s="107" t="s">
        <v>955</v>
      </c>
      <c r="F503" s="108" t="s">
        <v>956</v>
      </c>
      <c r="G503" s="109" t="s">
        <v>189</v>
      </c>
      <c r="H503" s="110">
        <v>0.55</v>
      </c>
      <c r="I503" s="111"/>
      <c r="J503" s="112">
        <f>ROUND($I$503*$H$503,2)</f>
        <v>0</v>
      </c>
      <c r="K503" s="22"/>
      <c r="L503" s="113"/>
      <c r="M503" s="114" t="s">
        <v>45</v>
      </c>
      <c r="O503" s="115">
        <f>$N$503*$H$503</f>
        <v>0</v>
      </c>
      <c r="P503" s="115">
        <v>0</v>
      </c>
      <c r="Q503" s="115">
        <f>$P$503*$H$503</f>
        <v>0</v>
      </c>
      <c r="R503" s="115">
        <v>0</v>
      </c>
      <c r="S503" s="116">
        <f>$R$503*$H$503</f>
        <v>0</v>
      </c>
      <c r="AQ503" s="71" t="s">
        <v>225</v>
      </c>
      <c r="AS503" s="71" t="s">
        <v>139</v>
      </c>
      <c r="AT503" s="71" t="s">
        <v>79</v>
      </c>
      <c r="AX503" s="6" t="s">
        <v>137</v>
      </c>
      <c r="BD503" s="117">
        <f>IF($M$503="základní",$J$503,0)</f>
        <v>0</v>
      </c>
      <c r="BE503" s="117">
        <f>IF($M$503="snížená",$J$503,0)</f>
        <v>0</v>
      </c>
      <c r="BF503" s="117">
        <f>IF($M$503="zákl. přenesená",$J$503,0)</f>
        <v>0</v>
      </c>
      <c r="BG503" s="117">
        <f>IF($M$503="sníž. přenesená",$J$503,0)</f>
        <v>0</v>
      </c>
      <c r="BH503" s="117">
        <f>IF($M$503="nulová",$J$503,0)</f>
        <v>0</v>
      </c>
      <c r="BI503" s="71" t="s">
        <v>21</v>
      </c>
      <c r="BJ503" s="117">
        <f>ROUND($I$503*$H$503,2)</f>
        <v>0</v>
      </c>
      <c r="BK503" s="71" t="s">
        <v>225</v>
      </c>
      <c r="BL503" s="71" t="s">
        <v>957</v>
      </c>
    </row>
    <row r="504" spans="2:46" s="6" customFormat="1" ht="27" customHeight="1">
      <c r="B504" s="22"/>
      <c r="D504" s="118" t="s">
        <v>145</v>
      </c>
      <c r="F504" s="119" t="s">
        <v>958</v>
      </c>
      <c r="K504" s="22"/>
      <c r="L504" s="48"/>
      <c r="S504" s="49"/>
      <c r="AS504" s="6" t="s">
        <v>145</v>
      </c>
      <c r="AT504" s="6" t="s">
        <v>79</v>
      </c>
    </row>
    <row r="505" spans="2:62" s="95" customFormat="1" ht="30.75" customHeight="1">
      <c r="B505" s="96"/>
      <c r="D505" s="97" t="s">
        <v>73</v>
      </c>
      <c r="E505" s="104" t="s">
        <v>959</v>
      </c>
      <c r="F505" s="104" t="s">
        <v>960</v>
      </c>
      <c r="J505" s="105">
        <f>$BJ$505</f>
        <v>0</v>
      </c>
      <c r="K505" s="96"/>
      <c r="L505" s="100"/>
      <c r="O505" s="101">
        <f>SUM($O$506:$O$510)</f>
        <v>0</v>
      </c>
      <c r="Q505" s="101">
        <f>SUM($Q$506:$Q$510)</f>
        <v>0.00309925</v>
      </c>
      <c r="S505" s="102">
        <f>SUM($S$506:$S$510)</f>
        <v>0</v>
      </c>
      <c r="AQ505" s="97" t="s">
        <v>79</v>
      </c>
      <c r="AS505" s="97" t="s">
        <v>73</v>
      </c>
      <c r="AT505" s="97" t="s">
        <v>21</v>
      </c>
      <c r="AX505" s="97" t="s">
        <v>137</v>
      </c>
      <c r="BJ505" s="103">
        <f>SUM($BJ$506:$BJ$510)</f>
        <v>0</v>
      </c>
    </row>
    <row r="506" spans="2:64" s="6" customFormat="1" ht="15.75" customHeight="1">
      <c r="B506" s="22"/>
      <c r="C506" s="106" t="s">
        <v>961</v>
      </c>
      <c r="D506" s="106" t="s">
        <v>139</v>
      </c>
      <c r="E506" s="107" t="s">
        <v>962</v>
      </c>
      <c r="F506" s="108" t="s">
        <v>963</v>
      </c>
      <c r="G506" s="109" t="s">
        <v>142</v>
      </c>
      <c r="H506" s="110">
        <v>24.5</v>
      </c>
      <c r="I506" s="111"/>
      <c r="J506" s="112">
        <f>ROUND($I$506*$H$506,2)</f>
        <v>0</v>
      </c>
      <c r="K506" s="22"/>
      <c r="L506" s="113"/>
      <c r="M506" s="114" t="s">
        <v>45</v>
      </c>
      <c r="O506" s="115">
        <f>$N$506*$H$506</f>
        <v>0</v>
      </c>
      <c r="P506" s="115">
        <v>0</v>
      </c>
      <c r="Q506" s="115">
        <f>$P$506*$H$506</f>
        <v>0</v>
      </c>
      <c r="R506" s="115">
        <v>0</v>
      </c>
      <c r="S506" s="116">
        <f>$R$506*$H$506</f>
        <v>0</v>
      </c>
      <c r="AQ506" s="71" t="s">
        <v>225</v>
      </c>
      <c r="AS506" s="71" t="s">
        <v>139</v>
      </c>
      <c r="AT506" s="71" t="s">
        <v>79</v>
      </c>
      <c r="AX506" s="6" t="s">
        <v>137</v>
      </c>
      <c r="BD506" s="117">
        <f>IF($M$506="základní",$J$506,0)</f>
        <v>0</v>
      </c>
      <c r="BE506" s="117">
        <f>IF($M$506="snížená",$J$506,0)</f>
        <v>0</v>
      </c>
      <c r="BF506" s="117">
        <f>IF($M$506="zákl. přenesená",$J$506,0)</f>
        <v>0</v>
      </c>
      <c r="BG506" s="117">
        <f>IF($M$506="sníž. přenesená",$J$506,0)</f>
        <v>0</v>
      </c>
      <c r="BH506" s="117">
        <f>IF($M$506="nulová",$J$506,0)</f>
        <v>0</v>
      </c>
      <c r="BI506" s="71" t="s">
        <v>21</v>
      </c>
      <c r="BJ506" s="117">
        <f>ROUND($I$506*$H$506,2)</f>
        <v>0</v>
      </c>
      <c r="BK506" s="71" t="s">
        <v>225</v>
      </c>
      <c r="BL506" s="71" t="s">
        <v>964</v>
      </c>
    </row>
    <row r="507" spans="2:46" s="6" customFormat="1" ht="16.5" customHeight="1">
      <c r="B507" s="22"/>
      <c r="D507" s="118" t="s">
        <v>145</v>
      </c>
      <c r="F507" s="119" t="s">
        <v>965</v>
      </c>
      <c r="K507" s="22"/>
      <c r="L507" s="48"/>
      <c r="S507" s="49"/>
      <c r="AS507" s="6" t="s">
        <v>145</v>
      </c>
      <c r="AT507" s="6" t="s">
        <v>79</v>
      </c>
    </row>
    <row r="508" spans="2:64" s="6" customFormat="1" ht="15.75" customHeight="1">
      <c r="B508" s="22"/>
      <c r="C508" s="133" t="s">
        <v>966</v>
      </c>
      <c r="D508" s="133" t="s">
        <v>197</v>
      </c>
      <c r="E508" s="134" t="s">
        <v>967</v>
      </c>
      <c r="F508" s="135" t="s">
        <v>968</v>
      </c>
      <c r="G508" s="136" t="s">
        <v>142</v>
      </c>
      <c r="H508" s="137">
        <v>26.95</v>
      </c>
      <c r="I508" s="138"/>
      <c r="J508" s="139">
        <f>ROUND($I$508*$H$508,2)</f>
        <v>0</v>
      </c>
      <c r="K508" s="140"/>
      <c r="L508" s="141"/>
      <c r="M508" s="142" t="s">
        <v>45</v>
      </c>
      <c r="O508" s="115">
        <f>$N$508*$H$508</f>
        <v>0</v>
      </c>
      <c r="P508" s="115">
        <v>0.000115</v>
      </c>
      <c r="Q508" s="115">
        <f>$P$508*$H$508</f>
        <v>0.00309925</v>
      </c>
      <c r="R508" s="115">
        <v>0</v>
      </c>
      <c r="S508" s="116">
        <f>$R$508*$H$508</f>
        <v>0</v>
      </c>
      <c r="AQ508" s="71" t="s">
        <v>316</v>
      </c>
      <c r="AS508" s="71" t="s">
        <v>197</v>
      </c>
      <c r="AT508" s="71" t="s">
        <v>79</v>
      </c>
      <c r="AX508" s="6" t="s">
        <v>137</v>
      </c>
      <c r="BD508" s="117">
        <f>IF($M$508="základní",$J$508,0)</f>
        <v>0</v>
      </c>
      <c r="BE508" s="117">
        <f>IF($M$508="snížená",$J$508,0)</f>
        <v>0</v>
      </c>
      <c r="BF508" s="117">
        <f>IF($M$508="zákl. přenesená",$J$508,0)</f>
        <v>0</v>
      </c>
      <c r="BG508" s="117">
        <f>IF($M$508="sníž. přenesená",$J$508,0)</f>
        <v>0</v>
      </c>
      <c r="BH508" s="117">
        <f>IF($M$508="nulová",$J$508,0)</f>
        <v>0</v>
      </c>
      <c r="BI508" s="71" t="s">
        <v>21</v>
      </c>
      <c r="BJ508" s="117">
        <f>ROUND($I$508*$H$508,2)</f>
        <v>0</v>
      </c>
      <c r="BK508" s="71" t="s">
        <v>225</v>
      </c>
      <c r="BL508" s="71" t="s">
        <v>969</v>
      </c>
    </row>
    <row r="509" spans="2:46" s="6" customFormat="1" ht="27" customHeight="1">
      <c r="B509" s="22"/>
      <c r="D509" s="118" t="s">
        <v>145</v>
      </c>
      <c r="F509" s="119" t="s">
        <v>970</v>
      </c>
      <c r="K509" s="22"/>
      <c r="L509" s="48"/>
      <c r="S509" s="49"/>
      <c r="AS509" s="6" t="s">
        <v>145</v>
      </c>
      <c r="AT509" s="6" t="s">
        <v>79</v>
      </c>
    </row>
    <row r="510" spans="2:50" s="6" customFormat="1" ht="15.75" customHeight="1">
      <c r="B510" s="120"/>
      <c r="D510" s="121" t="s">
        <v>147</v>
      </c>
      <c r="F510" s="123" t="s">
        <v>971</v>
      </c>
      <c r="H510" s="124">
        <v>26.95</v>
      </c>
      <c r="K510" s="120"/>
      <c r="L510" s="125"/>
      <c r="S510" s="126"/>
      <c r="AS510" s="122" t="s">
        <v>147</v>
      </c>
      <c r="AT510" s="122" t="s">
        <v>79</v>
      </c>
      <c r="AU510" s="122" t="s">
        <v>79</v>
      </c>
      <c r="AV510" s="122" t="s">
        <v>74</v>
      </c>
      <c r="AW510" s="122" t="s">
        <v>21</v>
      </c>
      <c r="AX510" s="122" t="s">
        <v>137</v>
      </c>
    </row>
    <row r="511" spans="2:62" s="95" customFormat="1" ht="30.75" customHeight="1">
      <c r="B511" s="96"/>
      <c r="D511" s="97" t="s">
        <v>73</v>
      </c>
      <c r="E511" s="104" t="s">
        <v>972</v>
      </c>
      <c r="F511" s="104" t="s">
        <v>973</v>
      </c>
      <c r="J511" s="105">
        <f>$BJ$511</f>
        <v>0</v>
      </c>
      <c r="K511" s="96"/>
      <c r="L511" s="100"/>
      <c r="O511" s="101">
        <f>SUM($O$512:$O$514)</f>
        <v>0</v>
      </c>
      <c r="Q511" s="101">
        <f>SUM($Q$512:$Q$514)</f>
        <v>0</v>
      </c>
      <c r="S511" s="102">
        <f>SUM($S$512:$S$514)</f>
        <v>0.215208</v>
      </c>
      <c r="AQ511" s="97" t="s">
        <v>79</v>
      </c>
      <c r="AS511" s="97" t="s">
        <v>73</v>
      </c>
      <c r="AT511" s="97" t="s">
        <v>21</v>
      </c>
      <c r="AX511" s="97" t="s">
        <v>137</v>
      </c>
      <c r="BJ511" s="103">
        <f>SUM($BJ$512:$BJ$514)</f>
        <v>0</v>
      </c>
    </row>
    <row r="512" spans="2:64" s="6" customFormat="1" ht="15.75" customHeight="1">
      <c r="B512" s="22"/>
      <c r="C512" s="106" t="s">
        <v>974</v>
      </c>
      <c r="D512" s="106" t="s">
        <v>139</v>
      </c>
      <c r="E512" s="107" t="s">
        <v>975</v>
      </c>
      <c r="F512" s="108" t="s">
        <v>976</v>
      </c>
      <c r="G512" s="109" t="s">
        <v>142</v>
      </c>
      <c r="H512" s="110">
        <v>19.6</v>
      </c>
      <c r="I512" s="111"/>
      <c r="J512" s="112">
        <f>ROUND($I$512*$H$512,2)</f>
        <v>0</v>
      </c>
      <c r="K512" s="22"/>
      <c r="L512" s="113"/>
      <c r="M512" s="114" t="s">
        <v>45</v>
      </c>
      <c r="O512" s="115">
        <f>$N$512*$H$512</f>
        <v>0</v>
      </c>
      <c r="P512" s="115">
        <v>0</v>
      </c>
      <c r="Q512" s="115">
        <f>$P$512*$H$512</f>
        <v>0</v>
      </c>
      <c r="R512" s="115">
        <v>0.01098</v>
      </c>
      <c r="S512" s="116">
        <f>$R$512*$H$512</f>
        <v>0.215208</v>
      </c>
      <c r="AQ512" s="71" t="s">
        <v>225</v>
      </c>
      <c r="AS512" s="71" t="s">
        <v>139</v>
      </c>
      <c r="AT512" s="71" t="s">
        <v>79</v>
      </c>
      <c r="AX512" s="6" t="s">
        <v>137</v>
      </c>
      <c r="BD512" s="117">
        <f>IF($M$512="základní",$J$512,0)</f>
        <v>0</v>
      </c>
      <c r="BE512" s="117">
        <f>IF($M$512="snížená",$J$512,0)</f>
        <v>0</v>
      </c>
      <c r="BF512" s="117">
        <f>IF($M$512="zákl. přenesená",$J$512,0)</f>
        <v>0</v>
      </c>
      <c r="BG512" s="117">
        <f>IF($M$512="sníž. přenesená",$J$512,0)</f>
        <v>0</v>
      </c>
      <c r="BH512" s="117">
        <f>IF($M$512="nulová",$J$512,0)</f>
        <v>0</v>
      </c>
      <c r="BI512" s="71" t="s">
        <v>21</v>
      </c>
      <c r="BJ512" s="117">
        <f>ROUND($I$512*$H$512,2)</f>
        <v>0</v>
      </c>
      <c r="BK512" s="71" t="s">
        <v>225</v>
      </c>
      <c r="BL512" s="71" t="s">
        <v>977</v>
      </c>
    </row>
    <row r="513" spans="2:46" s="6" customFormat="1" ht="16.5" customHeight="1">
      <c r="B513" s="22"/>
      <c r="D513" s="118" t="s">
        <v>145</v>
      </c>
      <c r="F513" s="119" t="s">
        <v>978</v>
      </c>
      <c r="K513" s="22"/>
      <c r="L513" s="48"/>
      <c r="S513" s="49"/>
      <c r="AS513" s="6" t="s">
        <v>145</v>
      </c>
      <c r="AT513" s="6" t="s">
        <v>79</v>
      </c>
    </row>
    <row r="514" spans="2:50" s="6" customFormat="1" ht="15.75" customHeight="1">
      <c r="B514" s="120"/>
      <c r="D514" s="121" t="s">
        <v>147</v>
      </c>
      <c r="E514" s="122"/>
      <c r="F514" s="123" t="s">
        <v>979</v>
      </c>
      <c r="H514" s="124">
        <v>19.6</v>
      </c>
      <c r="K514" s="120"/>
      <c r="L514" s="125"/>
      <c r="S514" s="126"/>
      <c r="AS514" s="122" t="s">
        <v>147</v>
      </c>
      <c r="AT514" s="122" t="s">
        <v>79</v>
      </c>
      <c r="AU514" s="122" t="s">
        <v>79</v>
      </c>
      <c r="AV514" s="122" t="s">
        <v>85</v>
      </c>
      <c r="AW514" s="122" t="s">
        <v>21</v>
      </c>
      <c r="AX514" s="122" t="s">
        <v>137</v>
      </c>
    </row>
    <row r="515" spans="2:62" s="95" customFormat="1" ht="30.75" customHeight="1">
      <c r="B515" s="96"/>
      <c r="D515" s="97" t="s">
        <v>73</v>
      </c>
      <c r="E515" s="104" t="s">
        <v>980</v>
      </c>
      <c r="F515" s="104" t="s">
        <v>981</v>
      </c>
      <c r="J515" s="105">
        <f>$BJ$515</f>
        <v>0</v>
      </c>
      <c r="K515" s="96"/>
      <c r="L515" s="100"/>
      <c r="O515" s="101">
        <f>SUM($O$516:$O$529)</f>
        <v>0</v>
      </c>
      <c r="Q515" s="101">
        <f>SUM($Q$516:$Q$529)</f>
        <v>5.208060000000001</v>
      </c>
      <c r="S515" s="102">
        <f>SUM($S$516:$S$529)</f>
        <v>0.03</v>
      </c>
      <c r="AQ515" s="97" t="s">
        <v>79</v>
      </c>
      <c r="AS515" s="97" t="s">
        <v>73</v>
      </c>
      <c r="AT515" s="97" t="s">
        <v>21</v>
      </c>
      <c r="AX515" s="97" t="s">
        <v>137</v>
      </c>
      <c r="BJ515" s="103">
        <f>SUM($BJ$516:$BJ$529)</f>
        <v>0</v>
      </c>
    </row>
    <row r="516" spans="2:64" s="6" customFormat="1" ht="15.75" customHeight="1">
      <c r="B516" s="22"/>
      <c r="C516" s="106" t="s">
        <v>982</v>
      </c>
      <c r="D516" s="106" t="s">
        <v>139</v>
      </c>
      <c r="E516" s="107" t="s">
        <v>983</v>
      </c>
      <c r="F516" s="108" t="s">
        <v>984</v>
      </c>
      <c r="G516" s="109" t="s">
        <v>293</v>
      </c>
      <c r="H516" s="110">
        <v>1</v>
      </c>
      <c r="I516" s="111"/>
      <c r="J516" s="112">
        <f>ROUND($I$516*$H$516,2)</f>
        <v>0</v>
      </c>
      <c r="K516" s="22"/>
      <c r="L516" s="113"/>
      <c r="M516" s="114" t="s">
        <v>45</v>
      </c>
      <c r="O516" s="115">
        <f>$N$516*$H$516</f>
        <v>0</v>
      </c>
      <c r="P516" s="115">
        <v>0</v>
      </c>
      <c r="Q516" s="115">
        <f>$P$516*$H$516</f>
        <v>0</v>
      </c>
      <c r="R516" s="115">
        <v>0</v>
      </c>
      <c r="S516" s="116">
        <f>$R$516*$H$516</f>
        <v>0</v>
      </c>
      <c r="AQ516" s="71" t="s">
        <v>225</v>
      </c>
      <c r="AS516" s="71" t="s">
        <v>139</v>
      </c>
      <c r="AT516" s="71" t="s">
        <v>79</v>
      </c>
      <c r="AX516" s="6" t="s">
        <v>137</v>
      </c>
      <c r="BD516" s="117">
        <f>IF($M$516="základní",$J$516,0)</f>
        <v>0</v>
      </c>
      <c r="BE516" s="117">
        <f>IF($M$516="snížená",$J$516,0)</f>
        <v>0</v>
      </c>
      <c r="BF516" s="117">
        <f>IF($M$516="zákl. přenesená",$J$516,0)</f>
        <v>0</v>
      </c>
      <c r="BG516" s="117">
        <f>IF($M$516="sníž. přenesená",$J$516,0)</f>
        <v>0</v>
      </c>
      <c r="BH516" s="117">
        <f>IF($M$516="nulová",$J$516,0)</f>
        <v>0</v>
      </c>
      <c r="BI516" s="71" t="s">
        <v>21</v>
      </c>
      <c r="BJ516" s="117">
        <f>ROUND($I$516*$H$516,2)</f>
        <v>0</v>
      </c>
      <c r="BK516" s="71" t="s">
        <v>225</v>
      </c>
      <c r="BL516" s="71" t="s">
        <v>985</v>
      </c>
    </row>
    <row r="517" spans="2:46" s="6" customFormat="1" ht="16.5" customHeight="1">
      <c r="B517" s="22"/>
      <c r="D517" s="118" t="s">
        <v>145</v>
      </c>
      <c r="F517" s="119" t="s">
        <v>986</v>
      </c>
      <c r="K517" s="22"/>
      <c r="L517" s="48"/>
      <c r="S517" s="49"/>
      <c r="AS517" s="6" t="s">
        <v>145</v>
      </c>
      <c r="AT517" s="6" t="s">
        <v>79</v>
      </c>
    </row>
    <row r="518" spans="2:64" s="6" customFormat="1" ht="15.75" customHeight="1">
      <c r="B518" s="22"/>
      <c r="C518" s="133" t="s">
        <v>987</v>
      </c>
      <c r="D518" s="133" t="s">
        <v>197</v>
      </c>
      <c r="E518" s="134" t="s">
        <v>988</v>
      </c>
      <c r="F518" s="135" t="s">
        <v>989</v>
      </c>
      <c r="G518" s="136" t="s">
        <v>293</v>
      </c>
      <c r="H518" s="137">
        <v>1</v>
      </c>
      <c r="I518" s="138"/>
      <c r="J518" s="139">
        <f>ROUND($I$518*$H$518,2)</f>
        <v>0</v>
      </c>
      <c r="K518" s="140"/>
      <c r="L518" s="141"/>
      <c r="M518" s="142" t="s">
        <v>45</v>
      </c>
      <c r="O518" s="115">
        <f>$N$518*$H$518</f>
        <v>0</v>
      </c>
      <c r="P518" s="115">
        <v>1</v>
      </c>
      <c r="Q518" s="115">
        <f>$P$518*$H$518</f>
        <v>1</v>
      </c>
      <c r="R518" s="115">
        <v>0</v>
      </c>
      <c r="S518" s="116">
        <f>$R$518*$H$518</f>
        <v>0</v>
      </c>
      <c r="AQ518" s="71" t="s">
        <v>316</v>
      </c>
      <c r="AS518" s="71" t="s">
        <v>197</v>
      </c>
      <c r="AT518" s="71" t="s">
        <v>79</v>
      </c>
      <c r="AX518" s="6" t="s">
        <v>137</v>
      </c>
      <c r="BD518" s="117">
        <f>IF($M$518="základní",$J$518,0)</f>
        <v>0</v>
      </c>
      <c r="BE518" s="117">
        <f>IF($M$518="snížená",$J$518,0)</f>
        <v>0</v>
      </c>
      <c r="BF518" s="117">
        <f>IF($M$518="zákl. přenesená",$J$518,0)</f>
        <v>0</v>
      </c>
      <c r="BG518" s="117">
        <f>IF($M$518="sníž. přenesená",$J$518,0)</f>
        <v>0</v>
      </c>
      <c r="BH518" s="117">
        <f>IF($M$518="nulová",$J$518,0)</f>
        <v>0</v>
      </c>
      <c r="BI518" s="71" t="s">
        <v>21</v>
      </c>
      <c r="BJ518" s="117">
        <f>ROUND($I$518*$H$518,2)</f>
        <v>0</v>
      </c>
      <c r="BK518" s="71" t="s">
        <v>225</v>
      </c>
      <c r="BL518" s="71" t="s">
        <v>990</v>
      </c>
    </row>
    <row r="519" spans="2:46" s="6" customFormat="1" ht="16.5" customHeight="1">
      <c r="B519" s="22"/>
      <c r="D519" s="118" t="s">
        <v>145</v>
      </c>
      <c r="F519" s="119" t="s">
        <v>991</v>
      </c>
      <c r="K519" s="22"/>
      <c r="L519" s="48"/>
      <c r="S519" s="49"/>
      <c r="AS519" s="6" t="s">
        <v>145</v>
      </c>
      <c r="AT519" s="6" t="s">
        <v>79</v>
      </c>
    </row>
    <row r="520" spans="2:64" s="6" customFormat="1" ht="15.75" customHeight="1">
      <c r="B520" s="22"/>
      <c r="C520" s="106" t="s">
        <v>992</v>
      </c>
      <c r="D520" s="106" t="s">
        <v>139</v>
      </c>
      <c r="E520" s="107" t="s">
        <v>993</v>
      </c>
      <c r="F520" s="108" t="s">
        <v>994</v>
      </c>
      <c r="G520" s="109" t="s">
        <v>285</v>
      </c>
      <c r="H520" s="110">
        <v>7</v>
      </c>
      <c r="I520" s="111"/>
      <c r="J520" s="112">
        <f>ROUND($I$520*$H$520,2)</f>
        <v>0</v>
      </c>
      <c r="K520" s="22"/>
      <c r="L520" s="113"/>
      <c r="M520" s="114" t="s">
        <v>45</v>
      </c>
      <c r="O520" s="115">
        <f>$N$520*$H$520</f>
        <v>0</v>
      </c>
      <c r="P520" s="115">
        <v>8E-05</v>
      </c>
      <c r="Q520" s="115">
        <f>$P$520*$H$520</f>
        <v>0.0005600000000000001</v>
      </c>
      <c r="R520" s="115">
        <v>0</v>
      </c>
      <c r="S520" s="116">
        <f>$R$520*$H$520</f>
        <v>0</v>
      </c>
      <c r="AQ520" s="71" t="s">
        <v>225</v>
      </c>
      <c r="AS520" s="71" t="s">
        <v>139</v>
      </c>
      <c r="AT520" s="71" t="s">
        <v>79</v>
      </c>
      <c r="AX520" s="6" t="s">
        <v>137</v>
      </c>
      <c r="BD520" s="117">
        <f>IF($M$520="základní",$J$520,0)</f>
        <v>0</v>
      </c>
      <c r="BE520" s="117">
        <f>IF($M$520="snížená",$J$520,0)</f>
        <v>0</v>
      </c>
      <c r="BF520" s="117">
        <f>IF($M$520="zákl. přenesená",$J$520,0)</f>
        <v>0</v>
      </c>
      <c r="BG520" s="117">
        <f>IF($M$520="sníž. přenesená",$J$520,0)</f>
        <v>0</v>
      </c>
      <c r="BH520" s="117">
        <f>IF($M$520="nulová",$J$520,0)</f>
        <v>0</v>
      </c>
      <c r="BI520" s="71" t="s">
        <v>21</v>
      </c>
      <c r="BJ520" s="117">
        <f>ROUND($I$520*$H$520,2)</f>
        <v>0</v>
      </c>
      <c r="BK520" s="71" t="s">
        <v>225</v>
      </c>
      <c r="BL520" s="71" t="s">
        <v>995</v>
      </c>
    </row>
    <row r="521" spans="2:46" s="6" customFormat="1" ht="16.5" customHeight="1">
      <c r="B521" s="22"/>
      <c r="D521" s="118" t="s">
        <v>145</v>
      </c>
      <c r="F521" s="119" t="s">
        <v>996</v>
      </c>
      <c r="K521" s="22"/>
      <c r="L521" s="48"/>
      <c r="S521" s="49"/>
      <c r="AS521" s="6" t="s">
        <v>145</v>
      </c>
      <c r="AT521" s="6" t="s">
        <v>79</v>
      </c>
    </row>
    <row r="522" spans="2:64" s="6" customFormat="1" ht="15.75" customHeight="1">
      <c r="B522" s="22"/>
      <c r="C522" s="133" t="s">
        <v>997</v>
      </c>
      <c r="D522" s="133" t="s">
        <v>197</v>
      </c>
      <c r="E522" s="134" t="s">
        <v>998</v>
      </c>
      <c r="F522" s="135" t="s">
        <v>999</v>
      </c>
      <c r="G522" s="136" t="s">
        <v>285</v>
      </c>
      <c r="H522" s="137">
        <v>1</v>
      </c>
      <c r="I522" s="138"/>
      <c r="J522" s="139">
        <f>ROUND($I$522*$H$522,2)</f>
        <v>0</v>
      </c>
      <c r="K522" s="140"/>
      <c r="L522" s="141"/>
      <c r="M522" s="142" t="s">
        <v>45</v>
      </c>
      <c r="O522" s="115">
        <f>$N$522*$H$522</f>
        <v>0</v>
      </c>
      <c r="P522" s="115">
        <v>2.7</v>
      </c>
      <c r="Q522" s="115">
        <f>$P$522*$H$522</f>
        <v>2.7</v>
      </c>
      <c r="R522" s="115">
        <v>0</v>
      </c>
      <c r="S522" s="116">
        <f>$R$522*$H$522</f>
        <v>0</v>
      </c>
      <c r="AQ522" s="71" t="s">
        <v>316</v>
      </c>
      <c r="AS522" s="71" t="s">
        <v>197</v>
      </c>
      <c r="AT522" s="71" t="s">
        <v>79</v>
      </c>
      <c r="AX522" s="6" t="s">
        <v>137</v>
      </c>
      <c r="BD522" s="117">
        <f>IF($M$522="základní",$J$522,0)</f>
        <v>0</v>
      </c>
      <c r="BE522" s="117">
        <f>IF($M$522="snížená",$J$522,0)</f>
        <v>0</v>
      </c>
      <c r="BF522" s="117">
        <f>IF($M$522="zákl. přenesená",$J$522,0)</f>
        <v>0</v>
      </c>
      <c r="BG522" s="117">
        <f>IF($M$522="sníž. přenesená",$J$522,0)</f>
        <v>0</v>
      </c>
      <c r="BH522" s="117">
        <f>IF($M$522="nulová",$J$522,0)</f>
        <v>0</v>
      </c>
      <c r="BI522" s="71" t="s">
        <v>21</v>
      </c>
      <c r="BJ522" s="117">
        <f>ROUND($I$522*$H$522,2)</f>
        <v>0</v>
      </c>
      <c r="BK522" s="71" t="s">
        <v>225</v>
      </c>
      <c r="BL522" s="71" t="s">
        <v>1000</v>
      </c>
    </row>
    <row r="523" spans="2:46" s="6" customFormat="1" ht="27" customHeight="1">
      <c r="B523" s="22"/>
      <c r="D523" s="118" t="s">
        <v>145</v>
      </c>
      <c r="F523" s="119" t="s">
        <v>1001</v>
      </c>
      <c r="K523" s="22"/>
      <c r="L523" s="48"/>
      <c r="S523" s="49"/>
      <c r="AS523" s="6" t="s">
        <v>145</v>
      </c>
      <c r="AT523" s="6" t="s">
        <v>79</v>
      </c>
    </row>
    <row r="524" spans="2:64" s="6" customFormat="1" ht="27" customHeight="1">
      <c r="B524" s="22"/>
      <c r="C524" s="106" t="s">
        <v>1002</v>
      </c>
      <c r="D524" s="106" t="s">
        <v>139</v>
      </c>
      <c r="E524" s="107" t="s">
        <v>1003</v>
      </c>
      <c r="F524" s="108" t="s">
        <v>1004</v>
      </c>
      <c r="G524" s="109" t="s">
        <v>216</v>
      </c>
      <c r="H524" s="110">
        <v>30</v>
      </c>
      <c r="I524" s="111"/>
      <c r="J524" s="112">
        <f>ROUND($I$524*$H$524,2)</f>
        <v>0</v>
      </c>
      <c r="K524" s="22"/>
      <c r="L524" s="113"/>
      <c r="M524" s="114" t="s">
        <v>45</v>
      </c>
      <c r="O524" s="115">
        <f>$N$524*$H$524</f>
        <v>0</v>
      </c>
      <c r="P524" s="115">
        <v>0.05</v>
      </c>
      <c r="Q524" s="115">
        <f>$P$524*$H$524</f>
        <v>1.5</v>
      </c>
      <c r="R524" s="115">
        <v>0</v>
      </c>
      <c r="S524" s="116">
        <f>$R$524*$H$524</f>
        <v>0</v>
      </c>
      <c r="AQ524" s="71" t="s">
        <v>225</v>
      </c>
      <c r="AS524" s="71" t="s">
        <v>139</v>
      </c>
      <c r="AT524" s="71" t="s">
        <v>79</v>
      </c>
      <c r="AX524" s="6" t="s">
        <v>137</v>
      </c>
      <c r="BD524" s="117">
        <f>IF($M$524="základní",$J$524,0)</f>
        <v>0</v>
      </c>
      <c r="BE524" s="117">
        <f>IF($M$524="snížená",$J$524,0)</f>
        <v>0</v>
      </c>
      <c r="BF524" s="117">
        <f>IF($M$524="zákl. přenesená",$J$524,0)</f>
        <v>0</v>
      </c>
      <c r="BG524" s="117">
        <f>IF($M$524="sníž. přenesená",$J$524,0)</f>
        <v>0</v>
      </c>
      <c r="BH524" s="117">
        <f>IF($M$524="nulová",$J$524,0)</f>
        <v>0</v>
      </c>
      <c r="BI524" s="71" t="s">
        <v>21</v>
      </c>
      <c r="BJ524" s="117">
        <f>ROUND($I$524*$H$524,2)</f>
        <v>0</v>
      </c>
      <c r="BK524" s="71" t="s">
        <v>225</v>
      </c>
      <c r="BL524" s="71" t="s">
        <v>1005</v>
      </c>
    </row>
    <row r="525" spans="2:46" s="6" customFormat="1" ht="27" customHeight="1">
      <c r="B525" s="22"/>
      <c r="D525" s="118" t="s">
        <v>145</v>
      </c>
      <c r="F525" s="119" t="s">
        <v>1006</v>
      </c>
      <c r="K525" s="22"/>
      <c r="L525" s="48"/>
      <c r="S525" s="49"/>
      <c r="AS525" s="6" t="s">
        <v>145</v>
      </c>
      <c r="AT525" s="6" t="s">
        <v>79</v>
      </c>
    </row>
    <row r="526" spans="2:64" s="6" customFormat="1" ht="27" customHeight="1">
      <c r="B526" s="22"/>
      <c r="C526" s="106" t="s">
        <v>1007</v>
      </c>
      <c r="D526" s="106" t="s">
        <v>139</v>
      </c>
      <c r="E526" s="107" t="s">
        <v>1008</v>
      </c>
      <c r="F526" s="108" t="s">
        <v>1009</v>
      </c>
      <c r="G526" s="109" t="s">
        <v>216</v>
      </c>
      <c r="H526" s="110">
        <v>30</v>
      </c>
      <c r="I526" s="111"/>
      <c r="J526" s="112">
        <f>ROUND($I$526*$H$526,2)</f>
        <v>0</v>
      </c>
      <c r="K526" s="22"/>
      <c r="L526" s="113"/>
      <c r="M526" s="114" t="s">
        <v>45</v>
      </c>
      <c r="O526" s="115">
        <f>$N$526*$H$526</f>
        <v>0</v>
      </c>
      <c r="P526" s="115">
        <v>0.00025</v>
      </c>
      <c r="Q526" s="115">
        <f>$P$526*$H$526</f>
        <v>0.0075</v>
      </c>
      <c r="R526" s="115">
        <v>0.001</v>
      </c>
      <c r="S526" s="116">
        <f>$R$526*$H$526</f>
        <v>0.03</v>
      </c>
      <c r="AQ526" s="71" t="s">
        <v>225</v>
      </c>
      <c r="AS526" s="71" t="s">
        <v>139</v>
      </c>
      <c r="AT526" s="71" t="s">
        <v>79</v>
      </c>
      <c r="AX526" s="6" t="s">
        <v>137</v>
      </c>
      <c r="BD526" s="117">
        <f>IF($M$526="základní",$J$526,0)</f>
        <v>0</v>
      </c>
      <c r="BE526" s="117">
        <f>IF($M$526="snížená",$J$526,0)</f>
        <v>0</v>
      </c>
      <c r="BF526" s="117">
        <f>IF($M$526="zákl. přenesená",$J$526,0)</f>
        <v>0</v>
      </c>
      <c r="BG526" s="117">
        <f>IF($M$526="sníž. přenesená",$J$526,0)</f>
        <v>0</v>
      </c>
      <c r="BH526" s="117">
        <f>IF($M$526="nulová",$J$526,0)</f>
        <v>0</v>
      </c>
      <c r="BI526" s="71" t="s">
        <v>21</v>
      </c>
      <c r="BJ526" s="117">
        <f>ROUND($I$526*$H$526,2)</f>
        <v>0</v>
      </c>
      <c r="BK526" s="71" t="s">
        <v>225</v>
      </c>
      <c r="BL526" s="71" t="s">
        <v>1010</v>
      </c>
    </row>
    <row r="527" spans="2:46" s="6" customFormat="1" ht="16.5" customHeight="1">
      <c r="B527" s="22"/>
      <c r="D527" s="118" t="s">
        <v>145</v>
      </c>
      <c r="F527" s="119" t="s">
        <v>1011</v>
      </c>
      <c r="K527" s="22"/>
      <c r="L527" s="48"/>
      <c r="S527" s="49"/>
      <c r="AS527" s="6" t="s">
        <v>145</v>
      </c>
      <c r="AT527" s="6" t="s">
        <v>79</v>
      </c>
    </row>
    <row r="528" spans="2:64" s="6" customFormat="1" ht="15.75" customHeight="1">
      <c r="B528" s="22"/>
      <c r="C528" s="106" t="s">
        <v>1012</v>
      </c>
      <c r="D528" s="106" t="s">
        <v>139</v>
      </c>
      <c r="E528" s="107" t="s">
        <v>1013</v>
      </c>
      <c r="F528" s="108" t="s">
        <v>1014</v>
      </c>
      <c r="G528" s="109" t="s">
        <v>189</v>
      </c>
      <c r="H528" s="110">
        <v>5.208</v>
      </c>
      <c r="I528" s="111"/>
      <c r="J528" s="112">
        <f>ROUND($I$528*$H$528,2)</f>
        <v>0</v>
      </c>
      <c r="K528" s="22"/>
      <c r="L528" s="113"/>
      <c r="M528" s="114" t="s">
        <v>45</v>
      </c>
      <c r="O528" s="115">
        <f>$N$528*$H$528</f>
        <v>0</v>
      </c>
      <c r="P528" s="115">
        <v>0</v>
      </c>
      <c r="Q528" s="115">
        <f>$P$528*$H$528</f>
        <v>0</v>
      </c>
      <c r="R528" s="115">
        <v>0</v>
      </c>
      <c r="S528" s="116">
        <f>$R$528*$H$528</f>
        <v>0</v>
      </c>
      <c r="AQ528" s="71" t="s">
        <v>225</v>
      </c>
      <c r="AS528" s="71" t="s">
        <v>139</v>
      </c>
      <c r="AT528" s="71" t="s">
        <v>79</v>
      </c>
      <c r="AX528" s="6" t="s">
        <v>137</v>
      </c>
      <c r="BD528" s="117">
        <f>IF($M$528="základní",$J$528,0)</f>
        <v>0</v>
      </c>
      <c r="BE528" s="117">
        <f>IF($M$528="snížená",$J$528,0)</f>
        <v>0</v>
      </c>
      <c r="BF528" s="117">
        <f>IF($M$528="zákl. přenesená",$J$528,0)</f>
        <v>0</v>
      </c>
      <c r="BG528" s="117">
        <f>IF($M$528="sníž. přenesená",$J$528,0)</f>
        <v>0</v>
      </c>
      <c r="BH528" s="117">
        <f>IF($M$528="nulová",$J$528,0)</f>
        <v>0</v>
      </c>
      <c r="BI528" s="71" t="s">
        <v>21</v>
      </c>
      <c r="BJ528" s="117">
        <f>ROUND($I$528*$H$528,2)</f>
        <v>0</v>
      </c>
      <c r="BK528" s="71" t="s">
        <v>225</v>
      </c>
      <c r="BL528" s="71" t="s">
        <v>1015</v>
      </c>
    </row>
    <row r="529" spans="2:46" s="6" customFormat="1" ht="27" customHeight="1">
      <c r="B529" s="22"/>
      <c r="D529" s="118" t="s">
        <v>145</v>
      </c>
      <c r="F529" s="119" t="s">
        <v>1016</v>
      </c>
      <c r="K529" s="22"/>
      <c r="L529" s="48"/>
      <c r="S529" s="49"/>
      <c r="AS529" s="6" t="s">
        <v>145</v>
      </c>
      <c r="AT529" s="6" t="s">
        <v>79</v>
      </c>
    </row>
    <row r="530" spans="2:62" s="95" customFormat="1" ht="30.75" customHeight="1">
      <c r="B530" s="96"/>
      <c r="D530" s="97" t="s">
        <v>73</v>
      </c>
      <c r="E530" s="104" t="s">
        <v>1017</v>
      </c>
      <c r="F530" s="104" t="s">
        <v>1018</v>
      </c>
      <c r="J530" s="105">
        <f>$BJ$530</f>
        <v>0</v>
      </c>
      <c r="K530" s="96"/>
      <c r="L530" s="100"/>
      <c r="O530" s="101">
        <f>SUM($O$531:$O$539)</f>
        <v>0</v>
      </c>
      <c r="Q530" s="101">
        <f>SUM($Q$531:$Q$539)</f>
        <v>2.3563201</v>
      </c>
      <c r="S530" s="102">
        <f>SUM($S$531:$S$539)</f>
        <v>4.749007799999999</v>
      </c>
      <c r="AQ530" s="97" t="s">
        <v>79</v>
      </c>
      <c r="AS530" s="97" t="s">
        <v>73</v>
      </c>
      <c r="AT530" s="97" t="s">
        <v>21</v>
      </c>
      <c r="AX530" s="97" t="s">
        <v>137</v>
      </c>
      <c r="BJ530" s="103">
        <f>SUM($BJ$531:$BJ$539)</f>
        <v>0</v>
      </c>
    </row>
    <row r="531" spans="2:64" s="6" customFormat="1" ht="15.75" customHeight="1">
      <c r="B531" s="22"/>
      <c r="C531" s="106" t="s">
        <v>1019</v>
      </c>
      <c r="D531" s="106" t="s">
        <v>139</v>
      </c>
      <c r="E531" s="107" t="s">
        <v>1020</v>
      </c>
      <c r="F531" s="108" t="s">
        <v>1021</v>
      </c>
      <c r="G531" s="109" t="s">
        <v>142</v>
      </c>
      <c r="H531" s="110">
        <v>66.606</v>
      </c>
      <c r="I531" s="111"/>
      <c r="J531" s="112">
        <f>ROUND($I$531*$H$531,2)</f>
        <v>0</v>
      </c>
      <c r="K531" s="22"/>
      <c r="L531" s="113"/>
      <c r="M531" s="114" t="s">
        <v>45</v>
      </c>
      <c r="O531" s="115">
        <f>$N$531*$H$531</f>
        <v>0</v>
      </c>
      <c r="P531" s="115">
        <v>0</v>
      </c>
      <c r="Q531" s="115">
        <f>$P$531*$H$531</f>
        <v>0</v>
      </c>
      <c r="R531" s="115">
        <v>0.0713</v>
      </c>
      <c r="S531" s="116">
        <f>$R$531*$H$531</f>
        <v>4.749007799999999</v>
      </c>
      <c r="AQ531" s="71" t="s">
        <v>225</v>
      </c>
      <c r="AS531" s="71" t="s">
        <v>139</v>
      </c>
      <c r="AT531" s="71" t="s">
        <v>79</v>
      </c>
      <c r="AX531" s="6" t="s">
        <v>137</v>
      </c>
      <c r="BD531" s="117">
        <f>IF($M$531="základní",$J$531,0)</f>
        <v>0</v>
      </c>
      <c r="BE531" s="117">
        <f>IF($M$531="snížená",$J$531,0)</f>
        <v>0</v>
      </c>
      <c r="BF531" s="117">
        <f>IF($M$531="zákl. přenesená",$J$531,0)</f>
        <v>0</v>
      </c>
      <c r="BG531" s="117">
        <f>IF($M$531="sníž. přenesená",$J$531,0)</f>
        <v>0</v>
      </c>
      <c r="BH531" s="117">
        <f>IF($M$531="nulová",$J$531,0)</f>
        <v>0</v>
      </c>
      <c r="BI531" s="71" t="s">
        <v>21</v>
      </c>
      <c r="BJ531" s="117">
        <f>ROUND($I$531*$H$531,2)</f>
        <v>0</v>
      </c>
      <c r="BK531" s="71" t="s">
        <v>225</v>
      </c>
      <c r="BL531" s="71" t="s">
        <v>1022</v>
      </c>
    </row>
    <row r="532" spans="2:46" s="6" customFormat="1" ht="16.5" customHeight="1">
      <c r="B532" s="22"/>
      <c r="D532" s="118" t="s">
        <v>145</v>
      </c>
      <c r="F532" s="119" t="s">
        <v>1023</v>
      </c>
      <c r="K532" s="22"/>
      <c r="L532" s="48"/>
      <c r="S532" s="49"/>
      <c r="AS532" s="6" t="s">
        <v>145</v>
      </c>
      <c r="AT532" s="6" t="s">
        <v>79</v>
      </c>
    </row>
    <row r="533" spans="2:50" s="6" customFormat="1" ht="15.75" customHeight="1">
      <c r="B533" s="120"/>
      <c r="D533" s="121" t="s">
        <v>147</v>
      </c>
      <c r="E533" s="122"/>
      <c r="F533" s="123" t="s">
        <v>1024</v>
      </c>
      <c r="H533" s="124">
        <v>66.606</v>
      </c>
      <c r="K533" s="120"/>
      <c r="L533" s="125"/>
      <c r="S533" s="126"/>
      <c r="AS533" s="122" t="s">
        <v>147</v>
      </c>
      <c r="AT533" s="122" t="s">
        <v>79</v>
      </c>
      <c r="AU533" s="122" t="s">
        <v>79</v>
      </c>
      <c r="AV533" s="122" t="s">
        <v>85</v>
      </c>
      <c r="AW533" s="122" t="s">
        <v>21</v>
      </c>
      <c r="AX533" s="122" t="s">
        <v>137</v>
      </c>
    </row>
    <row r="534" spans="2:64" s="6" customFormat="1" ht="15.75" customHeight="1">
      <c r="B534" s="22"/>
      <c r="C534" s="106" t="s">
        <v>1025</v>
      </c>
      <c r="D534" s="106" t="s">
        <v>139</v>
      </c>
      <c r="E534" s="107" t="s">
        <v>1026</v>
      </c>
      <c r="F534" s="108" t="s">
        <v>1027</v>
      </c>
      <c r="G534" s="109" t="s">
        <v>142</v>
      </c>
      <c r="H534" s="110">
        <v>66.606</v>
      </c>
      <c r="I534" s="111"/>
      <c r="J534" s="112">
        <f>ROUND($I$534*$H$534,2)</f>
        <v>0</v>
      </c>
      <c r="K534" s="22"/>
      <c r="L534" s="113"/>
      <c r="M534" s="114" t="s">
        <v>45</v>
      </c>
      <c r="O534" s="115">
        <f>$N$534*$H$534</f>
        <v>0</v>
      </c>
      <c r="P534" s="115">
        <v>0.0031</v>
      </c>
      <c r="Q534" s="115">
        <f>$P$534*$H$534</f>
        <v>0.20647859999999998</v>
      </c>
      <c r="R534" s="115">
        <v>0</v>
      </c>
      <c r="S534" s="116">
        <f>$R$534*$H$534</f>
        <v>0</v>
      </c>
      <c r="AQ534" s="71" t="s">
        <v>225</v>
      </c>
      <c r="AS534" s="71" t="s">
        <v>139</v>
      </c>
      <c r="AT534" s="71" t="s">
        <v>79</v>
      </c>
      <c r="AX534" s="6" t="s">
        <v>137</v>
      </c>
      <c r="BD534" s="117">
        <f>IF($M$534="základní",$J$534,0)</f>
        <v>0</v>
      </c>
      <c r="BE534" s="117">
        <f>IF($M$534="snížená",$J$534,0)</f>
        <v>0</v>
      </c>
      <c r="BF534" s="117">
        <f>IF($M$534="zákl. přenesená",$J$534,0)</f>
        <v>0</v>
      </c>
      <c r="BG534" s="117">
        <f>IF($M$534="sníž. přenesená",$J$534,0)</f>
        <v>0</v>
      </c>
      <c r="BH534" s="117">
        <f>IF($M$534="nulová",$J$534,0)</f>
        <v>0</v>
      </c>
      <c r="BI534" s="71" t="s">
        <v>21</v>
      </c>
      <c r="BJ534" s="117">
        <f>ROUND($I$534*$H$534,2)</f>
        <v>0</v>
      </c>
      <c r="BK534" s="71" t="s">
        <v>225</v>
      </c>
      <c r="BL534" s="71" t="s">
        <v>1028</v>
      </c>
    </row>
    <row r="535" spans="2:46" s="6" customFormat="1" ht="16.5" customHeight="1">
      <c r="B535" s="22"/>
      <c r="D535" s="118" t="s">
        <v>145</v>
      </c>
      <c r="F535" s="119" t="s">
        <v>1029</v>
      </c>
      <c r="K535" s="22"/>
      <c r="L535" s="48"/>
      <c r="S535" s="49"/>
      <c r="AS535" s="6" t="s">
        <v>145</v>
      </c>
      <c r="AT535" s="6" t="s">
        <v>79</v>
      </c>
    </row>
    <row r="536" spans="2:64" s="6" customFormat="1" ht="15.75" customHeight="1">
      <c r="B536" s="22"/>
      <c r="C536" s="133" t="s">
        <v>1030</v>
      </c>
      <c r="D536" s="133" t="s">
        <v>197</v>
      </c>
      <c r="E536" s="134" t="s">
        <v>1031</v>
      </c>
      <c r="F536" s="135" t="s">
        <v>1032</v>
      </c>
      <c r="G536" s="136" t="s">
        <v>285</v>
      </c>
      <c r="H536" s="137">
        <v>4299.683</v>
      </c>
      <c r="I536" s="138"/>
      <c r="J536" s="139">
        <f>ROUND($I$536*$H$536,2)</f>
        <v>0</v>
      </c>
      <c r="K536" s="140"/>
      <c r="L536" s="141"/>
      <c r="M536" s="142" t="s">
        <v>45</v>
      </c>
      <c r="O536" s="115">
        <f>$N$536*$H$536</f>
        <v>0</v>
      </c>
      <c r="P536" s="115">
        <v>0.0005</v>
      </c>
      <c r="Q536" s="115">
        <f>$P$536*$H$536</f>
        <v>2.1498415</v>
      </c>
      <c r="R536" s="115">
        <v>0</v>
      </c>
      <c r="S536" s="116">
        <f>$R$536*$H$536</f>
        <v>0</v>
      </c>
      <c r="AQ536" s="71" t="s">
        <v>316</v>
      </c>
      <c r="AS536" s="71" t="s">
        <v>197</v>
      </c>
      <c r="AT536" s="71" t="s">
        <v>79</v>
      </c>
      <c r="AX536" s="6" t="s">
        <v>137</v>
      </c>
      <c r="BD536" s="117">
        <f>IF($M$536="základní",$J$536,0)</f>
        <v>0</v>
      </c>
      <c r="BE536" s="117">
        <f>IF($M$536="snížená",$J$536,0)</f>
        <v>0</v>
      </c>
      <c r="BF536" s="117">
        <f>IF($M$536="zákl. přenesená",$J$536,0)</f>
        <v>0</v>
      </c>
      <c r="BG536" s="117">
        <f>IF($M$536="sníž. přenesená",$J$536,0)</f>
        <v>0</v>
      </c>
      <c r="BH536" s="117">
        <f>IF($M$536="nulová",$J$536,0)</f>
        <v>0</v>
      </c>
      <c r="BI536" s="71" t="s">
        <v>21</v>
      </c>
      <c r="BJ536" s="117">
        <f>ROUND($I$536*$H$536,2)</f>
        <v>0</v>
      </c>
      <c r="BK536" s="71" t="s">
        <v>225</v>
      </c>
      <c r="BL536" s="71" t="s">
        <v>1033</v>
      </c>
    </row>
    <row r="537" spans="2:46" s="6" customFormat="1" ht="16.5" customHeight="1">
      <c r="B537" s="22"/>
      <c r="D537" s="118" t="s">
        <v>145</v>
      </c>
      <c r="F537" s="119" t="s">
        <v>1034</v>
      </c>
      <c r="K537" s="22"/>
      <c r="L537" s="48"/>
      <c r="S537" s="49"/>
      <c r="AS537" s="6" t="s">
        <v>145</v>
      </c>
      <c r="AT537" s="6" t="s">
        <v>79</v>
      </c>
    </row>
    <row r="538" spans="2:50" s="6" customFormat="1" ht="15.75" customHeight="1">
      <c r="B538" s="120"/>
      <c r="D538" s="121" t="s">
        <v>147</v>
      </c>
      <c r="E538" s="122"/>
      <c r="F538" s="123" t="s">
        <v>1035</v>
      </c>
      <c r="H538" s="124">
        <v>3908.803</v>
      </c>
      <c r="K538" s="120"/>
      <c r="L538" s="125"/>
      <c r="S538" s="126"/>
      <c r="AS538" s="122" t="s">
        <v>147</v>
      </c>
      <c r="AT538" s="122" t="s">
        <v>79</v>
      </c>
      <c r="AU538" s="122" t="s">
        <v>79</v>
      </c>
      <c r="AV538" s="122" t="s">
        <v>85</v>
      </c>
      <c r="AW538" s="122" t="s">
        <v>21</v>
      </c>
      <c r="AX538" s="122" t="s">
        <v>137</v>
      </c>
    </row>
    <row r="539" spans="2:50" s="6" customFormat="1" ht="15.75" customHeight="1">
      <c r="B539" s="120"/>
      <c r="D539" s="121" t="s">
        <v>147</v>
      </c>
      <c r="F539" s="123" t="s">
        <v>1036</v>
      </c>
      <c r="H539" s="124">
        <v>4299.683</v>
      </c>
      <c r="K539" s="120"/>
      <c r="L539" s="125"/>
      <c r="S539" s="126"/>
      <c r="AS539" s="122" t="s">
        <v>147</v>
      </c>
      <c r="AT539" s="122" t="s">
        <v>79</v>
      </c>
      <c r="AU539" s="122" t="s">
        <v>79</v>
      </c>
      <c r="AV539" s="122" t="s">
        <v>74</v>
      </c>
      <c r="AW539" s="122" t="s">
        <v>21</v>
      </c>
      <c r="AX539" s="122" t="s">
        <v>137</v>
      </c>
    </row>
    <row r="540" spans="2:62" s="95" customFormat="1" ht="30.75" customHeight="1">
      <c r="B540" s="96"/>
      <c r="D540" s="97" t="s">
        <v>73</v>
      </c>
      <c r="E540" s="104" t="s">
        <v>1037</v>
      </c>
      <c r="F540" s="104" t="s">
        <v>1038</v>
      </c>
      <c r="J540" s="105">
        <f>$BJ$540</f>
        <v>0</v>
      </c>
      <c r="K540" s="96"/>
      <c r="L540" s="100"/>
      <c r="O540" s="101">
        <f>SUM($O$541:$O$542)</f>
        <v>0</v>
      </c>
      <c r="Q540" s="101">
        <f>SUM($Q$541:$Q$542)</f>
        <v>0</v>
      </c>
      <c r="S540" s="102">
        <f>SUM($S$541:$S$542)</f>
        <v>0</v>
      </c>
      <c r="AQ540" s="97" t="s">
        <v>79</v>
      </c>
      <c r="AS540" s="97" t="s">
        <v>73</v>
      </c>
      <c r="AT540" s="97" t="s">
        <v>21</v>
      </c>
      <c r="AX540" s="97" t="s">
        <v>137</v>
      </c>
      <c r="BJ540" s="103">
        <f>SUM($BJ$541:$BJ$542)</f>
        <v>0</v>
      </c>
    </row>
    <row r="541" spans="2:64" s="6" customFormat="1" ht="15.75" customHeight="1">
      <c r="B541" s="22"/>
      <c r="C541" s="106" t="s">
        <v>1039</v>
      </c>
      <c r="D541" s="106" t="s">
        <v>139</v>
      </c>
      <c r="E541" s="107" t="s">
        <v>1040</v>
      </c>
      <c r="F541" s="108" t="s">
        <v>1041</v>
      </c>
      <c r="G541" s="109" t="s">
        <v>293</v>
      </c>
      <c r="H541" s="110">
        <v>1</v>
      </c>
      <c r="I541" s="111"/>
      <c r="J541" s="112">
        <f>ROUND($I$541*$H$541,2)</f>
        <v>0</v>
      </c>
      <c r="K541" s="22"/>
      <c r="L541" s="113"/>
      <c r="M541" s="114" t="s">
        <v>45</v>
      </c>
      <c r="O541" s="115">
        <f>$N$541*$H$541</f>
        <v>0</v>
      </c>
      <c r="P541" s="115">
        <v>0</v>
      </c>
      <c r="Q541" s="115">
        <f>$P$541*$H$541</f>
        <v>0</v>
      </c>
      <c r="R541" s="115">
        <v>0</v>
      </c>
      <c r="S541" s="116">
        <f>$R$541*$H$541</f>
        <v>0</v>
      </c>
      <c r="AQ541" s="71" t="s">
        <v>225</v>
      </c>
      <c r="AS541" s="71" t="s">
        <v>139</v>
      </c>
      <c r="AT541" s="71" t="s">
        <v>79</v>
      </c>
      <c r="AX541" s="6" t="s">
        <v>137</v>
      </c>
      <c r="BD541" s="117">
        <f>IF($M$541="základní",$J$541,0)</f>
        <v>0</v>
      </c>
      <c r="BE541" s="117">
        <f>IF($M$541="snížená",$J$541,0)</f>
        <v>0</v>
      </c>
      <c r="BF541" s="117">
        <f>IF($M$541="zákl. přenesená",$J$541,0)</f>
        <v>0</v>
      </c>
      <c r="BG541" s="117">
        <f>IF($M$541="sníž. přenesená",$J$541,0)</f>
        <v>0</v>
      </c>
      <c r="BH541" s="117">
        <f>IF($M$541="nulová",$J$541,0)</f>
        <v>0</v>
      </c>
      <c r="BI541" s="71" t="s">
        <v>21</v>
      </c>
      <c r="BJ541" s="117">
        <f>ROUND($I$541*$H$541,2)</f>
        <v>0</v>
      </c>
      <c r="BK541" s="71" t="s">
        <v>225</v>
      </c>
      <c r="BL541" s="71" t="s">
        <v>1042</v>
      </c>
    </row>
    <row r="542" spans="2:46" s="6" customFormat="1" ht="16.5" customHeight="1">
      <c r="B542" s="22"/>
      <c r="D542" s="118" t="s">
        <v>145</v>
      </c>
      <c r="F542" s="119" t="s">
        <v>1043</v>
      </c>
      <c r="K542" s="22"/>
      <c r="L542" s="48"/>
      <c r="S542" s="49"/>
      <c r="AS542" s="6" t="s">
        <v>145</v>
      </c>
      <c r="AT542" s="6" t="s">
        <v>79</v>
      </c>
    </row>
    <row r="543" spans="2:62" s="95" customFormat="1" ht="37.5" customHeight="1">
      <c r="B543" s="96"/>
      <c r="D543" s="97" t="s">
        <v>73</v>
      </c>
      <c r="E543" s="98" t="s">
        <v>197</v>
      </c>
      <c r="F543" s="98" t="s">
        <v>1044</v>
      </c>
      <c r="J543" s="99">
        <f>$BJ$543</f>
        <v>0</v>
      </c>
      <c r="K543" s="96"/>
      <c r="L543" s="100"/>
      <c r="O543" s="101">
        <f>$O$544+$O$547</f>
        <v>0</v>
      </c>
      <c r="Q543" s="101">
        <f>$Q$544+$Q$547</f>
        <v>0</v>
      </c>
      <c r="S543" s="102">
        <f>$S$544+$S$547</f>
        <v>0</v>
      </c>
      <c r="AQ543" s="97" t="s">
        <v>154</v>
      </c>
      <c r="AS543" s="97" t="s">
        <v>73</v>
      </c>
      <c r="AT543" s="97" t="s">
        <v>74</v>
      </c>
      <c r="AX543" s="97" t="s">
        <v>137</v>
      </c>
      <c r="BJ543" s="103">
        <f>$BJ$544+$BJ$547</f>
        <v>0</v>
      </c>
    </row>
    <row r="544" spans="2:62" s="95" customFormat="1" ht="21" customHeight="1">
      <c r="B544" s="96"/>
      <c r="D544" s="97" t="s">
        <v>73</v>
      </c>
      <c r="E544" s="104" t="s">
        <v>1045</v>
      </c>
      <c r="F544" s="104" t="s">
        <v>1046</v>
      </c>
      <c r="J544" s="105">
        <f>$BJ$544</f>
        <v>0</v>
      </c>
      <c r="K544" s="96"/>
      <c r="L544" s="100"/>
      <c r="O544" s="101">
        <f>SUM($O$545:$O$546)</f>
        <v>0</v>
      </c>
      <c r="Q544" s="101">
        <f>SUM($Q$545:$Q$546)</f>
        <v>0</v>
      </c>
      <c r="S544" s="102">
        <f>SUM($S$545:$S$546)</f>
        <v>0</v>
      </c>
      <c r="AQ544" s="97" t="s">
        <v>154</v>
      </c>
      <c r="AS544" s="97" t="s">
        <v>73</v>
      </c>
      <c r="AT544" s="97" t="s">
        <v>21</v>
      </c>
      <c r="AX544" s="97" t="s">
        <v>137</v>
      </c>
      <c r="BJ544" s="103">
        <f>SUM($BJ$545:$BJ$546)</f>
        <v>0</v>
      </c>
    </row>
    <row r="545" spans="2:64" s="6" customFormat="1" ht="15.75" customHeight="1">
      <c r="B545" s="22"/>
      <c r="C545" s="106" t="s">
        <v>1047</v>
      </c>
      <c r="D545" s="106" t="s">
        <v>139</v>
      </c>
      <c r="E545" s="107" t="s">
        <v>1048</v>
      </c>
      <c r="F545" s="108" t="s">
        <v>1049</v>
      </c>
      <c r="G545" s="109" t="s">
        <v>293</v>
      </c>
      <c r="H545" s="110">
        <v>1</v>
      </c>
      <c r="I545" s="111"/>
      <c r="J545" s="112">
        <f>ROUND($I$545*$H$545,2)</f>
        <v>0</v>
      </c>
      <c r="K545" s="22"/>
      <c r="L545" s="113"/>
      <c r="M545" s="114" t="s">
        <v>45</v>
      </c>
      <c r="O545" s="115">
        <f>$N$545*$H$545</f>
        <v>0</v>
      </c>
      <c r="P545" s="115">
        <v>0</v>
      </c>
      <c r="Q545" s="115">
        <f>$P$545*$H$545</f>
        <v>0</v>
      </c>
      <c r="R545" s="115">
        <v>0</v>
      </c>
      <c r="S545" s="116">
        <f>$R$545*$H$545</f>
        <v>0</v>
      </c>
      <c r="AQ545" s="71" t="s">
        <v>499</v>
      </c>
      <c r="AS545" s="71" t="s">
        <v>139</v>
      </c>
      <c r="AT545" s="71" t="s">
        <v>79</v>
      </c>
      <c r="AX545" s="6" t="s">
        <v>137</v>
      </c>
      <c r="BD545" s="117">
        <f>IF($M$545="základní",$J$545,0)</f>
        <v>0</v>
      </c>
      <c r="BE545" s="117">
        <f>IF($M$545="snížená",$J$545,0)</f>
        <v>0</v>
      </c>
      <c r="BF545" s="117">
        <f>IF($M$545="zákl. přenesená",$J$545,0)</f>
        <v>0</v>
      </c>
      <c r="BG545" s="117">
        <f>IF($M$545="sníž. přenesená",$J$545,0)</f>
        <v>0</v>
      </c>
      <c r="BH545" s="117">
        <f>IF($M$545="nulová",$J$545,0)</f>
        <v>0</v>
      </c>
      <c r="BI545" s="71" t="s">
        <v>21</v>
      </c>
      <c r="BJ545" s="117">
        <f>ROUND($I$545*$H$545,2)</f>
        <v>0</v>
      </c>
      <c r="BK545" s="71" t="s">
        <v>499</v>
      </c>
      <c r="BL545" s="71" t="s">
        <v>1050</v>
      </c>
    </row>
    <row r="546" spans="2:46" s="6" customFormat="1" ht="16.5" customHeight="1">
      <c r="B546" s="22"/>
      <c r="D546" s="118" t="s">
        <v>145</v>
      </c>
      <c r="F546" s="119" t="s">
        <v>1049</v>
      </c>
      <c r="K546" s="22"/>
      <c r="L546" s="48"/>
      <c r="S546" s="49"/>
      <c r="AS546" s="6" t="s">
        <v>145</v>
      </c>
      <c r="AT546" s="6" t="s">
        <v>79</v>
      </c>
    </row>
    <row r="547" spans="2:62" s="95" customFormat="1" ht="30.75" customHeight="1">
      <c r="B547" s="96"/>
      <c r="D547" s="97" t="s">
        <v>73</v>
      </c>
      <c r="E547" s="104" t="s">
        <v>1051</v>
      </c>
      <c r="F547" s="104" t="s">
        <v>1052</v>
      </c>
      <c r="J547" s="105">
        <f>$BJ$547</f>
        <v>0</v>
      </c>
      <c r="K547" s="96"/>
      <c r="L547" s="100"/>
      <c r="O547" s="101">
        <f>SUM($O$548:$O$551)</f>
        <v>0</v>
      </c>
      <c r="Q547" s="101">
        <f>SUM($Q$548:$Q$551)</f>
        <v>0</v>
      </c>
      <c r="S547" s="102">
        <f>SUM($S$548:$S$551)</f>
        <v>0</v>
      </c>
      <c r="AQ547" s="97" t="s">
        <v>154</v>
      </c>
      <c r="AS547" s="97" t="s">
        <v>73</v>
      </c>
      <c r="AT547" s="97" t="s">
        <v>21</v>
      </c>
      <c r="AX547" s="97" t="s">
        <v>137</v>
      </c>
      <c r="BJ547" s="103">
        <f>SUM($BJ$548:$BJ$551)</f>
        <v>0</v>
      </c>
    </row>
    <row r="548" spans="2:64" s="6" customFormat="1" ht="15.75" customHeight="1">
      <c r="B548" s="22"/>
      <c r="C548" s="106" t="s">
        <v>1053</v>
      </c>
      <c r="D548" s="106" t="s">
        <v>139</v>
      </c>
      <c r="E548" s="107" t="s">
        <v>1054</v>
      </c>
      <c r="F548" s="108" t="s">
        <v>1055</v>
      </c>
      <c r="G548" s="109" t="s">
        <v>1056</v>
      </c>
      <c r="H548" s="110">
        <v>8</v>
      </c>
      <c r="I548" s="111"/>
      <c r="J548" s="112">
        <f>ROUND($I$548*$H$548,2)</f>
        <v>0</v>
      </c>
      <c r="K548" s="22"/>
      <c r="L548" s="113"/>
      <c r="M548" s="114" t="s">
        <v>45</v>
      </c>
      <c r="O548" s="115">
        <f>$N$548*$H$548</f>
        <v>0</v>
      </c>
      <c r="P548" s="115">
        <v>0</v>
      </c>
      <c r="Q548" s="115">
        <f>$P$548*$H$548</f>
        <v>0</v>
      </c>
      <c r="R548" s="115">
        <v>0</v>
      </c>
      <c r="S548" s="116">
        <f>$R$548*$H$548</f>
        <v>0</v>
      </c>
      <c r="AQ548" s="71" t="s">
        <v>499</v>
      </c>
      <c r="AS548" s="71" t="s">
        <v>139</v>
      </c>
      <c r="AT548" s="71" t="s">
        <v>79</v>
      </c>
      <c r="AX548" s="6" t="s">
        <v>137</v>
      </c>
      <c r="BD548" s="117">
        <f>IF($M$548="základní",$J$548,0)</f>
        <v>0</v>
      </c>
      <c r="BE548" s="117">
        <f>IF($M$548="snížená",$J$548,0)</f>
        <v>0</v>
      </c>
      <c r="BF548" s="117">
        <f>IF($M$548="zákl. přenesená",$J$548,0)</f>
        <v>0</v>
      </c>
      <c r="BG548" s="117">
        <f>IF($M$548="sníž. přenesená",$J$548,0)</f>
        <v>0</v>
      </c>
      <c r="BH548" s="117">
        <f>IF($M$548="nulová",$J$548,0)</f>
        <v>0</v>
      </c>
      <c r="BI548" s="71" t="s">
        <v>21</v>
      </c>
      <c r="BJ548" s="117">
        <f>ROUND($I$548*$H$548,2)</f>
        <v>0</v>
      </c>
      <c r="BK548" s="71" t="s">
        <v>499</v>
      </c>
      <c r="BL548" s="71" t="s">
        <v>1057</v>
      </c>
    </row>
    <row r="549" spans="2:46" s="6" customFormat="1" ht="16.5" customHeight="1">
      <c r="B549" s="22"/>
      <c r="D549" s="118" t="s">
        <v>145</v>
      </c>
      <c r="F549" s="119" t="s">
        <v>1058</v>
      </c>
      <c r="K549" s="22"/>
      <c r="L549" s="48"/>
      <c r="S549" s="49"/>
      <c r="AS549" s="6" t="s">
        <v>145</v>
      </c>
      <c r="AT549" s="6" t="s">
        <v>79</v>
      </c>
    </row>
    <row r="550" spans="2:64" s="6" customFormat="1" ht="15.75" customHeight="1">
      <c r="B550" s="22"/>
      <c r="C550" s="106" t="s">
        <v>1059</v>
      </c>
      <c r="D550" s="106" t="s">
        <v>139</v>
      </c>
      <c r="E550" s="107" t="s">
        <v>1060</v>
      </c>
      <c r="F550" s="108" t="s">
        <v>1061</v>
      </c>
      <c r="G550" s="109" t="s">
        <v>1056</v>
      </c>
      <c r="H550" s="110">
        <v>8</v>
      </c>
      <c r="I550" s="111"/>
      <c r="J550" s="112">
        <f>ROUND($I$550*$H$550,2)</f>
        <v>0</v>
      </c>
      <c r="K550" s="22"/>
      <c r="L550" s="113"/>
      <c r="M550" s="114" t="s">
        <v>45</v>
      </c>
      <c r="O550" s="115">
        <f>$N$550*$H$550</f>
        <v>0</v>
      </c>
      <c r="P550" s="115">
        <v>0</v>
      </c>
      <c r="Q550" s="115">
        <f>$P$550*$H$550</f>
        <v>0</v>
      </c>
      <c r="R550" s="115">
        <v>0</v>
      </c>
      <c r="S550" s="116">
        <f>$R$550*$H$550</f>
        <v>0</v>
      </c>
      <c r="AQ550" s="71" t="s">
        <v>499</v>
      </c>
      <c r="AS550" s="71" t="s">
        <v>139</v>
      </c>
      <c r="AT550" s="71" t="s">
        <v>79</v>
      </c>
      <c r="AX550" s="6" t="s">
        <v>137</v>
      </c>
      <c r="BD550" s="117">
        <f>IF($M$550="základní",$J$550,0)</f>
        <v>0</v>
      </c>
      <c r="BE550" s="117">
        <f>IF($M$550="snížená",$J$550,0)</f>
        <v>0</v>
      </c>
      <c r="BF550" s="117">
        <f>IF($M$550="zákl. přenesená",$J$550,0)</f>
        <v>0</v>
      </c>
      <c r="BG550" s="117">
        <f>IF($M$550="sníž. přenesená",$J$550,0)</f>
        <v>0</v>
      </c>
      <c r="BH550" s="117">
        <f>IF($M$550="nulová",$J$550,0)</f>
        <v>0</v>
      </c>
      <c r="BI550" s="71" t="s">
        <v>21</v>
      </c>
      <c r="BJ550" s="117">
        <f>ROUND($I$550*$H$550,2)</f>
        <v>0</v>
      </c>
      <c r="BK550" s="71" t="s">
        <v>499</v>
      </c>
      <c r="BL550" s="71" t="s">
        <v>1062</v>
      </c>
    </row>
    <row r="551" spans="2:46" s="6" customFormat="1" ht="16.5" customHeight="1">
      <c r="B551" s="22"/>
      <c r="D551" s="118" t="s">
        <v>145</v>
      </c>
      <c r="F551" s="119" t="s">
        <v>1058</v>
      </c>
      <c r="K551" s="22"/>
      <c r="L551" s="48"/>
      <c r="S551" s="49"/>
      <c r="AS551" s="6" t="s">
        <v>145</v>
      </c>
      <c r="AT551" s="6" t="s">
        <v>79</v>
      </c>
    </row>
    <row r="552" spans="2:62" s="95" customFormat="1" ht="37.5" customHeight="1">
      <c r="B552" s="96"/>
      <c r="D552" s="97" t="s">
        <v>73</v>
      </c>
      <c r="E552" s="98" t="s">
        <v>1063</v>
      </c>
      <c r="F552" s="98" t="s">
        <v>1064</v>
      </c>
      <c r="J552" s="99">
        <f>$BJ$552</f>
        <v>0</v>
      </c>
      <c r="K552" s="96"/>
      <c r="L552" s="100"/>
      <c r="O552" s="101">
        <f>$O$553</f>
        <v>0</v>
      </c>
      <c r="Q552" s="101">
        <f>$Q$553</f>
        <v>0</v>
      </c>
      <c r="S552" s="102">
        <f>$S$553</f>
        <v>0</v>
      </c>
      <c r="AQ552" s="97" t="s">
        <v>143</v>
      </c>
      <c r="AS552" s="97" t="s">
        <v>73</v>
      </c>
      <c r="AT552" s="97" t="s">
        <v>74</v>
      </c>
      <c r="AX552" s="97" t="s">
        <v>137</v>
      </c>
      <c r="BJ552" s="103">
        <f>$BJ$553</f>
        <v>0</v>
      </c>
    </row>
    <row r="553" spans="2:62" s="95" customFormat="1" ht="21" customHeight="1">
      <c r="B553" s="96"/>
      <c r="D553" s="97" t="s">
        <v>73</v>
      </c>
      <c r="E553" s="104" t="s">
        <v>1065</v>
      </c>
      <c r="F553" s="104" t="s">
        <v>1066</v>
      </c>
      <c r="J553" s="105">
        <f>$BJ$553</f>
        <v>0</v>
      </c>
      <c r="K553" s="96"/>
      <c r="L553" s="100"/>
      <c r="O553" s="101">
        <f>SUM($O$554:$O$577)</f>
        <v>0</v>
      </c>
      <c r="Q553" s="101">
        <f>SUM($Q$554:$Q$577)</f>
        <v>0</v>
      </c>
      <c r="S553" s="102">
        <f>SUM($S$554:$S$577)</f>
        <v>0</v>
      </c>
      <c r="AQ553" s="97" t="s">
        <v>143</v>
      </c>
      <c r="AS553" s="97" t="s">
        <v>73</v>
      </c>
      <c r="AT553" s="97" t="s">
        <v>21</v>
      </c>
      <c r="AX553" s="97" t="s">
        <v>137</v>
      </c>
      <c r="BJ553" s="103">
        <f>SUM($BJ$554:$BJ$577)</f>
        <v>0</v>
      </c>
    </row>
    <row r="554" spans="2:64" s="6" customFormat="1" ht="15.75" customHeight="1">
      <c r="B554" s="22"/>
      <c r="C554" s="106" t="s">
        <v>1067</v>
      </c>
      <c r="D554" s="106" t="s">
        <v>139</v>
      </c>
      <c r="E554" s="107" t="s">
        <v>1068</v>
      </c>
      <c r="F554" s="108" t="s">
        <v>1069</v>
      </c>
      <c r="G554" s="109" t="s">
        <v>725</v>
      </c>
      <c r="H554" s="110">
        <v>4</v>
      </c>
      <c r="I554" s="111"/>
      <c r="J554" s="112">
        <f>ROUND($I$554*$H$554,2)</f>
        <v>0</v>
      </c>
      <c r="K554" s="22"/>
      <c r="L554" s="113"/>
      <c r="M554" s="114" t="s">
        <v>45</v>
      </c>
      <c r="O554" s="115">
        <f>$N$554*$H$554</f>
        <v>0</v>
      </c>
      <c r="P554" s="115">
        <v>0</v>
      </c>
      <c r="Q554" s="115">
        <f>$P$554*$H$554</f>
        <v>0</v>
      </c>
      <c r="R554" s="115">
        <v>0</v>
      </c>
      <c r="S554" s="116">
        <f>$R$554*$H$554</f>
        <v>0</v>
      </c>
      <c r="AQ554" s="71" t="s">
        <v>1070</v>
      </c>
      <c r="AS554" s="71" t="s">
        <v>139</v>
      </c>
      <c r="AT554" s="71" t="s">
        <v>79</v>
      </c>
      <c r="AX554" s="6" t="s">
        <v>137</v>
      </c>
      <c r="BD554" s="117">
        <f>IF($M$554="základní",$J$554,0)</f>
        <v>0</v>
      </c>
      <c r="BE554" s="117">
        <f>IF($M$554="snížená",$J$554,0)</f>
        <v>0</v>
      </c>
      <c r="BF554" s="117">
        <f>IF($M$554="zákl. přenesená",$J$554,0)</f>
        <v>0</v>
      </c>
      <c r="BG554" s="117">
        <f>IF($M$554="sníž. přenesená",$J$554,0)</f>
        <v>0</v>
      </c>
      <c r="BH554" s="117">
        <f>IF($M$554="nulová",$J$554,0)</f>
        <v>0</v>
      </c>
      <c r="BI554" s="71" t="s">
        <v>21</v>
      </c>
      <c r="BJ554" s="117">
        <f>ROUND($I$554*$H$554,2)</f>
        <v>0</v>
      </c>
      <c r="BK554" s="71" t="s">
        <v>1070</v>
      </c>
      <c r="BL554" s="71" t="s">
        <v>1071</v>
      </c>
    </row>
    <row r="555" spans="2:46" s="6" customFormat="1" ht="16.5" customHeight="1">
      <c r="B555" s="22"/>
      <c r="D555" s="118" t="s">
        <v>145</v>
      </c>
      <c r="F555" s="119" t="s">
        <v>1072</v>
      </c>
      <c r="K555" s="22"/>
      <c r="L555" s="48"/>
      <c r="S555" s="49"/>
      <c r="AS555" s="6" t="s">
        <v>145</v>
      </c>
      <c r="AT555" s="6" t="s">
        <v>79</v>
      </c>
    </row>
    <row r="556" spans="2:64" s="6" customFormat="1" ht="15.75" customHeight="1">
      <c r="B556" s="22"/>
      <c r="C556" s="106" t="s">
        <v>1073</v>
      </c>
      <c r="D556" s="106" t="s">
        <v>139</v>
      </c>
      <c r="E556" s="107" t="s">
        <v>1074</v>
      </c>
      <c r="F556" s="108" t="s">
        <v>1075</v>
      </c>
      <c r="G556" s="109" t="s">
        <v>725</v>
      </c>
      <c r="H556" s="110">
        <v>1</v>
      </c>
      <c r="I556" s="111"/>
      <c r="J556" s="112">
        <f>ROUND($I$556*$H$556,2)</f>
        <v>0</v>
      </c>
      <c r="K556" s="22"/>
      <c r="L556" s="113"/>
      <c r="M556" s="114" t="s">
        <v>45</v>
      </c>
      <c r="O556" s="115">
        <f>$N$556*$H$556</f>
        <v>0</v>
      </c>
      <c r="P556" s="115">
        <v>0</v>
      </c>
      <c r="Q556" s="115">
        <f>$P$556*$H$556</f>
        <v>0</v>
      </c>
      <c r="R556" s="115">
        <v>0</v>
      </c>
      <c r="S556" s="116">
        <f>$R$556*$H$556</f>
        <v>0</v>
      </c>
      <c r="AQ556" s="71" t="s">
        <v>1070</v>
      </c>
      <c r="AS556" s="71" t="s">
        <v>139</v>
      </c>
      <c r="AT556" s="71" t="s">
        <v>79</v>
      </c>
      <c r="AX556" s="6" t="s">
        <v>137</v>
      </c>
      <c r="BD556" s="117">
        <f>IF($M$556="základní",$J$556,0)</f>
        <v>0</v>
      </c>
      <c r="BE556" s="117">
        <f>IF($M$556="snížená",$J$556,0)</f>
        <v>0</v>
      </c>
      <c r="BF556" s="117">
        <f>IF($M$556="zákl. přenesená",$J$556,0)</f>
        <v>0</v>
      </c>
      <c r="BG556" s="117">
        <f>IF($M$556="sníž. přenesená",$J$556,0)</f>
        <v>0</v>
      </c>
      <c r="BH556" s="117">
        <f>IF($M$556="nulová",$J$556,0)</f>
        <v>0</v>
      </c>
      <c r="BI556" s="71" t="s">
        <v>21</v>
      </c>
      <c r="BJ556" s="117">
        <f>ROUND($I$556*$H$556,2)</f>
        <v>0</v>
      </c>
      <c r="BK556" s="71" t="s">
        <v>1070</v>
      </c>
      <c r="BL556" s="71" t="s">
        <v>1076</v>
      </c>
    </row>
    <row r="557" spans="2:46" s="6" customFormat="1" ht="16.5" customHeight="1">
      <c r="B557" s="22"/>
      <c r="D557" s="118" t="s">
        <v>145</v>
      </c>
      <c r="F557" s="119" t="s">
        <v>1072</v>
      </c>
      <c r="K557" s="22"/>
      <c r="L557" s="48"/>
      <c r="S557" s="49"/>
      <c r="AS557" s="6" t="s">
        <v>145</v>
      </c>
      <c r="AT557" s="6" t="s">
        <v>79</v>
      </c>
    </row>
    <row r="558" spans="2:64" s="6" customFormat="1" ht="15.75" customHeight="1">
      <c r="B558" s="22"/>
      <c r="C558" s="106" t="s">
        <v>1077</v>
      </c>
      <c r="D558" s="106" t="s">
        <v>139</v>
      </c>
      <c r="E558" s="107" t="s">
        <v>1078</v>
      </c>
      <c r="F558" s="108" t="s">
        <v>1079</v>
      </c>
      <c r="G558" s="109" t="s">
        <v>725</v>
      </c>
      <c r="H558" s="110">
        <v>1</v>
      </c>
      <c r="I558" s="111"/>
      <c r="J558" s="112">
        <f>ROUND($I$558*$H$558,2)</f>
        <v>0</v>
      </c>
      <c r="K558" s="22"/>
      <c r="L558" s="113"/>
      <c r="M558" s="114" t="s">
        <v>45</v>
      </c>
      <c r="O558" s="115">
        <f>$N$558*$H$558</f>
        <v>0</v>
      </c>
      <c r="P558" s="115">
        <v>0</v>
      </c>
      <c r="Q558" s="115">
        <f>$P$558*$H$558</f>
        <v>0</v>
      </c>
      <c r="R558" s="115">
        <v>0</v>
      </c>
      <c r="S558" s="116">
        <f>$R$558*$H$558</f>
        <v>0</v>
      </c>
      <c r="AQ558" s="71" t="s">
        <v>1070</v>
      </c>
      <c r="AS558" s="71" t="s">
        <v>139</v>
      </c>
      <c r="AT558" s="71" t="s">
        <v>79</v>
      </c>
      <c r="AX558" s="6" t="s">
        <v>137</v>
      </c>
      <c r="BD558" s="117">
        <f>IF($M$558="základní",$J$558,0)</f>
        <v>0</v>
      </c>
      <c r="BE558" s="117">
        <f>IF($M$558="snížená",$J$558,0)</f>
        <v>0</v>
      </c>
      <c r="BF558" s="117">
        <f>IF($M$558="zákl. přenesená",$J$558,0)</f>
        <v>0</v>
      </c>
      <c r="BG558" s="117">
        <f>IF($M$558="sníž. přenesená",$J$558,0)</f>
        <v>0</v>
      </c>
      <c r="BH558" s="117">
        <f>IF($M$558="nulová",$J$558,0)</f>
        <v>0</v>
      </c>
      <c r="BI558" s="71" t="s">
        <v>21</v>
      </c>
      <c r="BJ558" s="117">
        <f>ROUND($I$558*$H$558,2)</f>
        <v>0</v>
      </c>
      <c r="BK558" s="71" t="s">
        <v>1070</v>
      </c>
      <c r="BL558" s="71" t="s">
        <v>1080</v>
      </c>
    </row>
    <row r="559" spans="2:46" s="6" customFormat="1" ht="16.5" customHeight="1">
      <c r="B559" s="22"/>
      <c r="D559" s="118" t="s">
        <v>145</v>
      </c>
      <c r="F559" s="119" t="s">
        <v>1072</v>
      </c>
      <c r="K559" s="22"/>
      <c r="L559" s="48"/>
      <c r="S559" s="49"/>
      <c r="AS559" s="6" t="s">
        <v>145</v>
      </c>
      <c r="AT559" s="6" t="s">
        <v>79</v>
      </c>
    </row>
    <row r="560" spans="2:64" s="6" customFormat="1" ht="15.75" customHeight="1">
      <c r="B560" s="22"/>
      <c r="C560" s="106" t="s">
        <v>1081</v>
      </c>
      <c r="D560" s="106" t="s">
        <v>139</v>
      </c>
      <c r="E560" s="107" t="s">
        <v>1082</v>
      </c>
      <c r="F560" s="108" t="s">
        <v>1083</v>
      </c>
      <c r="G560" s="109" t="s">
        <v>725</v>
      </c>
      <c r="H560" s="110">
        <v>1</v>
      </c>
      <c r="I560" s="111"/>
      <c r="J560" s="112">
        <f>ROUND($I$560*$H$560,2)</f>
        <v>0</v>
      </c>
      <c r="K560" s="22"/>
      <c r="L560" s="113"/>
      <c r="M560" s="114" t="s">
        <v>45</v>
      </c>
      <c r="O560" s="115">
        <f>$N$560*$H$560</f>
        <v>0</v>
      </c>
      <c r="P560" s="115">
        <v>0</v>
      </c>
      <c r="Q560" s="115">
        <f>$P$560*$H$560</f>
        <v>0</v>
      </c>
      <c r="R560" s="115">
        <v>0</v>
      </c>
      <c r="S560" s="116">
        <f>$R$560*$H$560</f>
        <v>0</v>
      </c>
      <c r="AQ560" s="71" t="s">
        <v>1070</v>
      </c>
      <c r="AS560" s="71" t="s">
        <v>139</v>
      </c>
      <c r="AT560" s="71" t="s">
        <v>79</v>
      </c>
      <c r="AX560" s="6" t="s">
        <v>137</v>
      </c>
      <c r="BD560" s="117">
        <f>IF($M$560="základní",$J$560,0)</f>
        <v>0</v>
      </c>
      <c r="BE560" s="117">
        <f>IF($M$560="snížená",$J$560,0)</f>
        <v>0</v>
      </c>
      <c r="BF560" s="117">
        <f>IF($M$560="zákl. přenesená",$J$560,0)</f>
        <v>0</v>
      </c>
      <c r="BG560" s="117">
        <f>IF($M$560="sníž. přenesená",$J$560,0)</f>
        <v>0</v>
      </c>
      <c r="BH560" s="117">
        <f>IF($M$560="nulová",$J$560,0)</f>
        <v>0</v>
      </c>
      <c r="BI560" s="71" t="s">
        <v>21</v>
      </c>
      <c r="BJ560" s="117">
        <f>ROUND($I$560*$H$560,2)</f>
        <v>0</v>
      </c>
      <c r="BK560" s="71" t="s">
        <v>1070</v>
      </c>
      <c r="BL560" s="71" t="s">
        <v>1084</v>
      </c>
    </row>
    <row r="561" spans="2:46" s="6" customFormat="1" ht="27" customHeight="1">
      <c r="B561" s="22"/>
      <c r="D561" s="118" t="s">
        <v>145</v>
      </c>
      <c r="F561" s="119" t="s">
        <v>1085</v>
      </c>
      <c r="K561" s="22"/>
      <c r="L561" s="48"/>
      <c r="S561" s="49"/>
      <c r="AS561" s="6" t="s">
        <v>145</v>
      </c>
      <c r="AT561" s="6" t="s">
        <v>79</v>
      </c>
    </row>
    <row r="562" spans="2:64" s="6" customFormat="1" ht="15.75" customHeight="1">
      <c r="B562" s="22"/>
      <c r="C562" s="106" t="s">
        <v>1086</v>
      </c>
      <c r="D562" s="106" t="s">
        <v>139</v>
      </c>
      <c r="E562" s="107" t="s">
        <v>1087</v>
      </c>
      <c r="F562" s="108" t="s">
        <v>1088</v>
      </c>
      <c r="G562" s="109" t="s">
        <v>725</v>
      </c>
      <c r="H562" s="110">
        <v>1</v>
      </c>
      <c r="I562" s="111"/>
      <c r="J562" s="112">
        <f>ROUND($I$562*$H$562,2)</f>
        <v>0</v>
      </c>
      <c r="K562" s="22"/>
      <c r="L562" s="113"/>
      <c r="M562" s="114" t="s">
        <v>45</v>
      </c>
      <c r="O562" s="115">
        <f>$N$562*$H$562</f>
        <v>0</v>
      </c>
      <c r="P562" s="115">
        <v>0</v>
      </c>
      <c r="Q562" s="115">
        <f>$P$562*$H$562</f>
        <v>0</v>
      </c>
      <c r="R562" s="115">
        <v>0</v>
      </c>
      <c r="S562" s="116">
        <f>$R$562*$H$562</f>
        <v>0</v>
      </c>
      <c r="AQ562" s="71" t="s">
        <v>1070</v>
      </c>
      <c r="AS562" s="71" t="s">
        <v>139</v>
      </c>
      <c r="AT562" s="71" t="s">
        <v>79</v>
      </c>
      <c r="AX562" s="6" t="s">
        <v>137</v>
      </c>
      <c r="BD562" s="117">
        <f>IF($M$562="základní",$J$562,0)</f>
        <v>0</v>
      </c>
      <c r="BE562" s="117">
        <f>IF($M$562="snížená",$J$562,0)</f>
        <v>0</v>
      </c>
      <c r="BF562" s="117">
        <f>IF($M$562="zákl. přenesená",$J$562,0)</f>
        <v>0</v>
      </c>
      <c r="BG562" s="117">
        <f>IF($M$562="sníž. přenesená",$J$562,0)</f>
        <v>0</v>
      </c>
      <c r="BH562" s="117">
        <f>IF($M$562="nulová",$J$562,0)</f>
        <v>0</v>
      </c>
      <c r="BI562" s="71" t="s">
        <v>21</v>
      </c>
      <c r="BJ562" s="117">
        <f>ROUND($I$562*$H$562,2)</f>
        <v>0</v>
      </c>
      <c r="BK562" s="71" t="s">
        <v>1070</v>
      </c>
      <c r="BL562" s="71" t="s">
        <v>1089</v>
      </c>
    </row>
    <row r="563" spans="2:46" s="6" customFormat="1" ht="16.5" customHeight="1">
      <c r="B563" s="22"/>
      <c r="D563" s="118" t="s">
        <v>145</v>
      </c>
      <c r="F563" s="119" t="s">
        <v>1090</v>
      </c>
      <c r="K563" s="22"/>
      <c r="L563" s="48"/>
      <c r="S563" s="49"/>
      <c r="AS563" s="6" t="s">
        <v>145</v>
      </c>
      <c r="AT563" s="6" t="s">
        <v>79</v>
      </c>
    </row>
    <row r="564" spans="2:64" s="6" customFormat="1" ht="15.75" customHeight="1">
      <c r="B564" s="22"/>
      <c r="C564" s="106" t="s">
        <v>1091</v>
      </c>
      <c r="D564" s="106" t="s">
        <v>139</v>
      </c>
      <c r="E564" s="107" t="s">
        <v>1092</v>
      </c>
      <c r="F564" s="108" t="s">
        <v>1093</v>
      </c>
      <c r="G564" s="109" t="s">
        <v>725</v>
      </c>
      <c r="H564" s="110">
        <v>3</v>
      </c>
      <c r="I564" s="111"/>
      <c r="J564" s="112">
        <f>ROUND($I$564*$H$564,2)</f>
        <v>0</v>
      </c>
      <c r="K564" s="22"/>
      <c r="L564" s="113"/>
      <c r="M564" s="114" t="s">
        <v>45</v>
      </c>
      <c r="O564" s="115">
        <f>$N$564*$H$564</f>
        <v>0</v>
      </c>
      <c r="P564" s="115">
        <v>0</v>
      </c>
      <c r="Q564" s="115">
        <f>$P$564*$H$564</f>
        <v>0</v>
      </c>
      <c r="R564" s="115">
        <v>0</v>
      </c>
      <c r="S564" s="116">
        <f>$R$564*$H$564</f>
        <v>0</v>
      </c>
      <c r="AQ564" s="71" t="s">
        <v>1070</v>
      </c>
      <c r="AS564" s="71" t="s">
        <v>139</v>
      </c>
      <c r="AT564" s="71" t="s">
        <v>79</v>
      </c>
      <c r="AX564" s="6" t="s">
        <v>137</v>
      </c>
      <c r="BD564" s="117">
        <f>IF($M$564="základní",$J$564,0)</f>
        <v>0</v>
      </c>
      <c r="BE564" s="117">
        <f>IF($M$564="snížená",$J$564,0)</f>
        <v>0</v>
      </c>
      <c r="BF564" s="117">
        <f>IF($M$564="zákl. přenesená",$J$564,0)</f>
        <v>0</v>
      </c>
      <c r="BG564" s="117">
        <f>IF($M$564="sníž. přenesená",$J$564,0)</f>
        <v>0</v>
      </c>
      <c r="BH564" s="117">
        <f>IF($M$564="nulová",$J$564,0)</f>
        <v>0</v>
      </c>
      <c r="BI564" s="71" t="s">
        <v>21</v>
      </c>
      <c r="BJ564" s="117">
        <f>ROUND($I$564*$H$564,2)</f>
        <v>0</v>
      </c>
      <c r="BK564" s="71" t="s">
        <v>1070</v>
      </c>
      <c r="BL564" s="71" t="s">
        <v>1094</v>
      </c>
    </row>
    <row r="565" spans="2:46" s="6" customFormat="1" ht="16.5" customHeight="1">
      <c r="B565" s="22"/>
      <c r="D565" s="118" t="s">
        <v>145</v>
      </c>
      <c r="F565" s="119" t="s">
        <v>1095</v>
      </c>
      <c r="K565" s="22"/>
      <c r="L565" s="48"/>
      <c r="S565" s="49"/>
      <c r="AS565" s="6" t="s">
        <v>145</v>
      </c>
      <c r="AT565" s="6" t="s">
        <v>79</v>
      </c>
    </row>
    <row r="566" spans="2:64" s="6" customFormat="1" ht="15.75" customHeight="1">
      <c r="B566" s="22"/>
      <c r="C566" s="106" t="s">
        <v>1096</v>
      </c>
      <c r="D566" s="106" t="s">
        <v>139</v>
      </c>
      <c r="E566" s="107" t="s">
        <v>1097</v>
      </c>
      <c r="F566" s="108" t="s">
        <v>1098</v>
      </c>
      <c r="G566" s="109" t="s">
        <v>725</v>
      </c>
      <c r="H566" s="110">
        <v>5</v>
      </c>
      <c r="I566" s="111"/>
      <c r="J566" s="112">
        <f>ROUND($I$566*$H$566,2)</f>
        <v>0</v>
      </c>
      <c r="K566" s="22"/>
      <c r="L566" s="113"/>
      <c r="M566" s="114" t="s">
        <v>45</v>
      </c>
      <c r="O566" s="115">
        <f>$N$566*$H$566</f>
        <v>0</v>
      </c>
      <c r="P566" s="115">
        <v>0</v>
      </c>
      <c r="Q566" s="115">
        <f>$P$566*$H$566</f>
        <v>0</v>
      </c>
      <c r="R566" s="115">
        <v>0</v>
      </c>
      <c r="S566" s="116">
        <f>$R$566*$H$566</f>
        <v>0</v>
      </c>
      <c r="AQ566" s="71" t="s">
        <v>1070</v>
      </c>
      <c r="AS566" s="71" t="s">
        <v>139</v>
      </c>
      <c r="AT566" s="71" t="s">
        <v>79</v>
      </c>
      <c r="AX566" s="6" t="s">
        <v>137</v>
      </c>
      <c r="BD566" s="117">
        <f>IF($M$566="základní",$J$566,0)</f>
        <v>0</v>
      </c>
      <c r="BE566" s="117">
        <f>IF($M$566="snížená",$J$566,0)</f>
        <v>0</v>
      </c>
      <c r="BF566" s="117">
        <f>IF($M$566="zákl. přenesená",$J$566,0)</f>
        <v>0</v>
      </c>
      <c r="BG566" s="117">
        <f>IF($M$566="sníž. přenesená",$J$566,0)</f>
        <v>0</v>
      </c>
      <c r="BH566" s="117">
        <f>IF($M$566="nulová",$J$566,0)</f>
        <v>0</v>
      </c>
      <c r="BI566" s="71" t="s">
        <v>21</v>
      </c>
      <c r="BJ566" s="117">
        <f>ROUND($I$566*$H$566,2)</f>
        <v>0</v>
      </c>
      <c r="BK566" s="71" t="s">
        <v>1070</v>
      </c>
      <c r="BL566" s="71" t="s">
        <v>1099</v>
      </c>
    </row>
    <row r="567" spans="2:46" s="6" customFormat="1" ht="16.5" customHeight="1">
      <c r="B567" s="22"/>
      <c r="D567" s="118" t="s">
        <v>145</v>
      </c>
      <c r="F567" s="119" t="s">
        <v>1098</v>
      </c>
      <c r="K567" s="22"/>
      <c r="L567" s="48"/>
      <c r="S567" s="49"/>
      <c r="AS567" s="6" t="s">
        <v>145</v>
      </c>
      <c r="AT567" s="6" t="s">
        <v>79</v>
      </c>
    </row>
    <row r="568" spans="2:64" s="6" customFormat="1" ht="15.75" customHeight="1">
      <c r="B568" s="22"/>
      <c r="C568" s="106" t="s">
        <v>1100</v>
      </c>
      <c r="D568" s="106" t="s">
        <v>139</v>
      </c>
      <c r="E568" s="107" t="s">
        <v>1101</v>
      </c>
      <c r="F568" s="108" t="s">
        <v>1102</v>
      </c>
      <c r="G568" s="109" t="s">
        <v>725</v>
      </c>
      <c r="H568" s="110">
        <v>7</v>
      </c>
      <c r="I568" s="111"/>
      <c r="J568" s="112">
        <f>ROUND($I$568*$H$568,2)</f>
        <v>0</v>
      </c>
      <c r="K568" s="22"/>
      <c r="L568" s="113"/>
      <c r="M568" s="114" t="s">
        <v>45</v>
      </c>
      <c r="O568" s="115">
        <f>$N$568*$H$568</f>
        <v>0</v>
      </c>
      <c r="P568" s="115">
        <v>0</v>
      </c>
      <c r="Q568" s="115">
        <f>$P$568*$H$568</f>
        <v>0</v>
      </c>
      <c r="R568" s="115">
        <v>0</v>
      </c>
      <c r="S568" s="116">
        <f>$R$568*$H$568</f>
        <v>0</v>
      </c>
      <c r="AQ568" s="71" t="s">
        <v>1070</v>
      </c>
      <c r="AS568" s="71" t="s">
        <v>139</v>
      </c>
      <c r="AT568" s="71" t="s">
        <v>79</v>
      </c>
      <c r="AX568" s="6" t="s">
        <v>137</v>
      </c>
      <c r="BD568" s="117">
        <f>IF($M$568="základní",$J$568,0)</f>
        <v>0</v>
      </c>
      <c r="BE568" s="117">
        <f>IF($M$568="snížená",$J$568,0)</f>
        <v>0</v>
      </c>
      <c r="BF568" s="117">
        <f>IF($M$568="zákl. přenesená",$J$568,0)</f>
        <v>0</v>
      </c>
      <c r="BG568" s="117">
        <f>IF($M$568="sníž. přenesená",$J$568,0)</f>
        <v>0</v>
      </c>
      <c r="BH568" s="117">
        <f>IF($M$568="nulová",$J$568,0)</f>
        <v>0</v>
      </c>
      <c r="BI568" s="71" t="s">
        <v>21</v>
      </c>
      <c r="BJ568" s="117">
        <f>ROUND($I$568*$H$568,2)</f>
        <v>0</v>
      </c>
      <c r="BK568" s="71" t="s">
        <v>1070</v>
      </c>
      <c r="BL568" s="71" t="s">
        <v>1103</v>
      </c>
    </row>
    <row r="569" spans="2:46" s="6" customFormat="1" ht="16.5" customHeight="1">
      <c r="B569" s="22"/>
      <c r="D569" s="118" t="s">
        <v>145</v>
      </c>
      <c r="F569" s="119" t="s">
        <v>1104</v>
      </c>
      <c r="K569" s="22"/>
      <c r="L569" s="48"/>
      <c r="S569" s="49"/>
      <c r="AS569" s="6" t="s">
        <v>145</v>
      </c>
      <c r="AT569" s="6" t="s">
        <v>79</v>
      </c>
    </row>
    <row r="570" spans="2:64" s="6" customFormat="1" ht="15.75" customHeight="1">
      <c r="B570" s="22"/>
      <c r="C570" s="106" t="s">
        <v>1105</v>
      </c>
      <c r="D570" s="106" t="s">
        <v>139</v>
      </c>
      <c r="E570" s="107" t="s">
        <v>1106</v>
      </c>
      <c r="F570" s="108" t="s">
        <v>1107</v>
      </c>
      <c r="G570" s="109" t="s">
        <v>293</v>
      </c>
      <c r="H570" s="110">
        <v>1</v>
      </c>
      <c r="I570" s="111"/>
      <c r="J570" s="112">
        <f>ROUND($I$570*$H$570,2)</f>
        <v>0</v>
      </c>
      <c r="K570" s="22"/>
      <c r="L570" s="113"/>
      <c r="M570" s="114" t="s">
        <v>45</v>
      </c>
      <c r="O570" s="115">
        <f>$N$570*$H$570</f>
        <v>0</v>
      </c>
      <c r="P570" s="115">
        <v>0</v>
      </c>
      <c r="Q570" s="115">
        <f>$P$570*$H$570</f>
        <v>0</v>
      </c>
      <c r="R570" s="115">
        <v>0</v>
      </c>
      <c r="S570" s="116">
        <f>$R$570*$H$570</f>
        <v>0</v>
      </c>
      <c r="AQ570" s="71" t="s">
        <v>1070</v>
      </c>
      <c r="AS570" s="71" t="s">
        <v>139</v>
      </c>
      <c r="AT570" s="71" t="s">
        <v>79</v>
      </c>
      <c r="AX570" s="6" t="s">
        <v>137</v>
      </c>
      <c r="BD570" s="117">
        <f>IF($M$570="základní",$J$570,0)</f>
        <v>0</v>
      </c>
      <c r="BE570" s="117">
        <f>IF($M$570="snížená",$J$570,0)</f>
        <v>0</v>
      </c>
      <c r="BF570" s="117">
        <f>IF($M$570="zákl. přenesená",$J$570,0)</f>
        <v>0</v>
      </c>
      <c r="BG570" s="117">
        <f>IF($M$570="sníž. přenesená",$J$570,0)</f>
        <v>0</v>
      </c>
      <c r="BH570" s="117">
        <f>IF($M$570="nulová",$J$570,0)</f>
        <v>0</v>
      </c>
      <c r="BI570" s="71" t="s">
        <v>21</v>
      </c>
      <c r="BJ570" s="117">
        <f>ROUND($I$570*$H$570,2)</f>
        <v>0</v>
      </c>
      <c r="BK570" s="71" t="s">
        <v>1070</v>
      </c>
      <c r="BL570" s="71" t="s">
        <v>1108</v>
      </c>
    </row>
    <row r="571" spans="2:46" s="6" customFormat="1" ht="16.5" customHeight="1">
      <c r="B571" s="22"/>
      <c r="D571" s="118" t="s">
        <v>145</v>
      </c>
      <c r="F571" s="119" t="s">
        <v>1107</v>
      </c>
      <c r="K571" s="22"/>
      <c r="L571" s="48"/>
      <c r="S571" s="49"/>
      <c r="AS571" s="6" t="s">
        <v>145</v>
      </c>
      <c r="AT571" s="6" t="s">
        <v>79</v>
      </c>
    </row>
    <row r="572" spans="2:64" s="6" customFormat="1" ht="15.75" customHeight="1">
      <c r="B572" s="22"/>
      <c r="C572" s="106" t="s">
        <v>1109</v>
      </c>
      <c r="D572" s="106" t="s">
        <v>139</v>
      </c>
      <c r="E572" s="107" t="s">
        <v>1110</v>
      </c>
      <c r="F572" s="108" t="s">
        <v>1111</v>
      </c>
      <c r="G572" s="109" t="s">
        <v>293</v>
      </c>
      <c r="H572" s="110">
        <v>1</v>
      </c>
      <c r="I572" s="111"/>
      <c r="J572" s="112">
        <f>ROUND($I$572*$H$572,2)</f>
        <v>0</v>
      </c>
      <c r="K572" s="22"/>
      <c r="L572" s="113"/>
      <c r="M572" s="114" t="s">
        <v>45</v>
      </c>
      <c r="O572" s="115">
        <f>$N$572*$H$572</f>
        <v>0</v>
      </c>
      <c r="P572" s="115">
        <v>0</v>
      </c>
      <c r="Q572" s="115">
        <f>$P$572*$H$572</f>
        <v>0</v>
      </c>
      <c r="R572" s="115">
        <v>0</v>
      </c>
      <c r="S572" s="116">
        <f>$R$572*$H$572</f>
        <v>0</v>
      </c>
      <c r="AQ572" s="71" t="s">
        <v>1070</v>
      </c>
      <c r="AS572" s="71" t="s">
        <v>139</v>
      </c>
      <c r="AT572" s="71" t="s">
        <v>79</v>
      </c>
      <c r="AX572" s="6" t="s">
        <v>137</v>
      </c>
      <c r="BD572" s="117">
        <f>IF($M$572="základní",$J$572,0)</f>
        <v>0</v>
      </c>
      <c r="BE572" s="117">
        <f>IF($M$572="snížená",$J$572,0)</f>
        <v>0</v>
      </c>
      <c r="BF572" s="117">
        <f>IF($M$572="zákl. přenesená",$J$572,0)</f>
        <v>0</v>
      </c>
      <c r="BG572" s="117">
        <f>IF($M$572="sníž. přenesená",$J$572,0)</f>
        <v>0</v>
      </c>
      <c r="BH572" s="117">
        <f>IF($M$572="nulová",$J$572,0)</f>
        <v>0</v>
      </c>
      <c r="BI572" s="71" t="s">
        <v>21</v>
      </c>
      <c r="BJ572" s="117">
        <f>ROUND($I$572*$H$572,2)</f>
        <v>0</v>
      </c>
      <c r="BK572" s="71" t="s">
        <v>1070</v>
      </c>
      <c r="BL572" s="71" t="s">
        <v>1112</v>
      </c>
    </row>
    <row r="573" spans="2:46" s="6" customFormat="1" ht="16.5" customHeight="1">
      <c r="B573" s="22"/>
      <c r="D573" s="118" t="s">
        <v>145</v>
      </c>
      <c r="F573" s="119" t="s">
        <v>1113</v>
      </c>
      <c r="K573" s="22"/>
      <c r="L573" s="48"/>
      <c r="S573" s="49"/>
      <c r="AS573" s="6" t="s">
        <v>145</v>
      </c>
      <c r="AT573" s="6" t="s">
        <v>79</v>
      </c>
    </row>
    <row r="574" spans="2:64" s="6" customFormat="1" ht="15.75" customHeight="1">
      <c r="B574" s="22"/>
      <c r="C574" s="106" t="s">
        <v>1114</v>
      </c>
      <c r="D574" s="106" t="s">
        <v>139</v>
      </c>
      <c r="E574" s="107" t="s">
        <v>1115</v>
      </c>
      <c r="F574" s="108" t="s">
        <v>1116</v>
      </c>
      <c r="G574" s="109" t="s">
        <v>293</v>
      </c>
      <c r="H574" s="110">
        <v>1</v>
      </c>
      <c r="I574" s="111"/>
      <c r="J574" s="112">
        <f>ROUND($I$574*$H$574,2)</f>
        <v>0</v>
      </c>
      <c r="K574" s="22"/>
      <c r="L574" s="113"/>
      <c r="M574" s="114" t="s">
        <v>45</v>
      </c>
      <c r="O574" s="115">
        <f>$N$574*$H$574</f>
        <v>0</v>
      </c>
      <c r="P574" s="115">
        <v>0</v>
      </c>
      <c r="Q574" s="115">
        <f>$P$574*$H$574</f>
        <v>0</v>
      </c>
      <c r="R574" s="115">
        <v>0</v>
      </c>
      <c r="S574" s="116">
        <f>$R$574*$H$574</f>
        <v>0</v>
      </c>
      <c r="AQ574" s="71" t="s">
        <v>1070</v>
      </c>
      <c r="AS574" s="71" t="s">
        <v>139</v>
      </c>
      <c r="AT574" s="71" t="s">
        <v>79</v>
      </c>
      <c r="AX574" s="6" t="s">
        <v>137</v>
      </c>
      <c r="BD574" s="117">
        <f>IF($M$574="základní",$J$574,0)</f>
        <v>0</v>
      </c>
      <c r="BE574" s="117">
        <f>IF($M$574="snížená",$J$574,0)</f>
        <v>0</v>
      </c>
      <c r="BF574" s="117">
        <f>IF($M$574="zákl. přenesená",$J$574,0)</f>
        <v>0</v>
      </c>
      <c r="BG574" s="117">
        <f>IF($M$574="sníž. přenesená",$J$574,0)</f>
        <v>0</v>
      </c>
      <c r="BH574" s="117">
        <f>IF($M$574="nulová",$J$574,0)</f>
        <v>0</v>
      </c>
      <c r="BI574" s="71" t="s">
        <v>21</v>
      </c>
      <c r="BJ574" s="117">
        <f>ROUND($I$574*$H$574,2)</f>
        <v>0</v>
      </c>
      <c r="BK574" s="71" t="s">
        <v>1070</v>
      </c>
      <c r="BL574" s="71" t="s">
        <v>1117</v>
      </c>
    </row>
    <row r="575" spans="2:46" s="6" customFormat="1" ht="16.5" customHeight="1">
      <c r="B575" s="22"/>
      <c r="D575" s="118" t="s">
        <v>145</v>
      </c>
      <c r="F575" s="119" t="s">
        <v>1113</v>
      </c>
      <c r="K575" s="22"/>
      <c r="L575" s="48"/>
      <c r="S575" s="49"/>
      <c r="AS575" s="6" t="s">
        <v>145</v>
      </c>
      <c r="AT575" s="6" t="s">
        <v>79</v>
      </c>
    </row>
    <row r="576" spans="2:64" s="6" customFormat="1" ht="15.75" customHeight="1">
      <c r="B576" s="22"/>
      <c r="C576" s="106" t="s">
        <v>1118</v>
      </c>
      <c r="D576" s="106" t="s">
        <v>139</v>
      </c>
      <c r="E576" s="107" t="s">
        <v>1119</v>
      </c>
      <c r="F576" s="108" t="s">
        <v>1120</v>
      </c>
      <c r="G576" s="109" t="s">
        <v>293</v>
      </c>
      <c r="H576" s="110">
        <v>1</v>
      </c>
      <c r="I576" s="111"/>
      <c r="J576" s="112">
        <f>ROUND($I$576*$H$576,2)</f>
        <v>0</v>
      </c>
      <c r="K576" s="22"/>
      <c r="L576" s="113"/>
      <c r="M576" s="114" t="s">
        <v>45</v>
      </c>
      <c r="O576" s="115">
        <f>$N$576*$H$576</f>
        <v>0</v>
      </c>
      <c r="P576" s="115">
        <v>0</v>
      </c>
      <c r="Q576" s="115">
        <f>$P$576*$H$576</f>
        <v>0</v>
      </c>
      <c r="R576" s="115">
        <v>0</v>
      </c>
      <c r="S576" s="116">
        <f>$R$576*$H$576</f>
        <v>0</v>
      </c>
      <c r="AQ576" s="71" t="s">
        <v>1070</v>
      </c>
      <c r="AS576" s="71" t="s">
        <v>139</v>
      </c>
      <c r="AT576" s="71" t="s">
        <v>79</v>
      </c>
      <c r="AX576" s="6" t="s">
        <v>137</v>
      </c>
      <c r="BD576" s="117">
        <f>IF($M$576="základní",$J$576,0)</f>
        <v>0</v>
      </c>
      <c r="BE576" s="117">
        <f>IF($M$576="snížená",$J$576,0)</f>
        <v>0</v>
      </c>
      <c r="BF576" s="117">
        <f>IF($M$576="zákl. přenesená",$J$576,0)</f>
        <v>0</v>
      </c>
      <c r="BG576" s="117">
        <f>IF($M$576="sníž. přenesená",$J$576,0)</f>
        <v>0</v>
      </c>
      <c r="BH576" s="117">
        <f>IF($M$576="nulová",$J$576,0)</f>
        <v>0</v>
      </c>
      <c r="BI576" s="71" t="s">
        <v>21</v>
      </c>
      <c r="BJ576" s="117">
        <f>ROUND($I$576*$H$576,2)</f>
        <v>0</v>
      </c>
      <c r="BK576" s="71" t="s">
        <v>1070</v>
      </c>
      <c r="BL576" s="71" t="s">
        <v>1121</v>
      </c>
    </row>
    <row r="577" spans="2:46" s="6" customFormat="1" ht="16.5" customHeight="1">
      <c r="B577" s="22"/>
      <c r="D577" s="118" t="s">
        <v>145</v>
      </c>
      <c r="F577" s="119" t="s">
        <v>1113</v>
      </c>
      <c r="K577" s="22"/>
      <c r="L577" s="48"/>
      <c r="S577" s="49"/>
      <c r="AS577" s="6" t="s">
        <v>145</v>
      </c>
      <c r="AT577" s="6" t="s">
        <v>79</v>
      </c>
    </row>
    <row r="578" spans="2:62" s="95" customFormat="1" ht="37.5" customHeight="1">
      <c r="B578" s="96"/>
      <c r="D578" s="97" t="s">
        <v>73</v>
      </c>
      <c r="E578" s="98" t="s">
        <v>1122</v>
      </c>
      <c r="F578" s="98" t="s">
        <v>1123</v>
      </c>
      <c r="J578" s="99">
        <f>$BJ$578</f>
        <v>0</v>
      </c>
      <c r="K578" s="96"/>
      <c r="L578" s="100"/>
      <c r="O578" s="101">
        <f>$O$579+$O$582+$O$591</f>
        <v>0</v>
      </c>
      <c r="Q578" s="101">
        <f>$Q$579+$Q$582+$Q$591</f>
        <v>0</v>
      </c>
      <c r="S578" s="102">
        <f>$S$579+$S$582+$S$591</f>
        <v>0</v>
      </c>
      <c r="AQ578" s="97" t="s">
        <v>167</v>
      </c>
      <c r="AS578" s="97" t="s">
        <v>73</v>
      </c>
      <c r="AT578" s="97" t="s">
        <v>74</v>
      </c>
      <c r="AX578" s="97" t="s">
        <v>137</v>
      </c>
      <c r="BJ578" s="103">
        <f>$BJ$579+$BJ$582+$BJ$591</f>
        <v>0</v>
      </c>
    </row>
    <row r="579" spans="2:62" s="95" customFormat="1" ht="21" customHeight="1">
      <c r="B579" s="96"/>
      <c r="D579" s="97" t="s">
        <v>73</v>
      </c>
      <c r="E579" s="104" t="s">
        <v>1124</v>
      </c>
      <c r="F579" s="104" t="s">
        <v>1125</v>
      </c>
      <c r="J579" s="105">
        <f>$BJ$579</f>
        <v>0</v>
      </c>
      <c r="K579" s="96"/>
      <c r="L579" s="100"/>
      <c r="O579" s="101">
        <f>SUM($O$580:$O$581)</f>
        <v>0</v>
      </c>
      <c r="Q579" s="101">
        <f>SUM($Q$580:$Q$581)</f>
        <v>0</v>
      </c>
      <c r="S579" s="102">
        <f>SUM($S$580:$S$581)</f>
        <v>0</v>
      </c>
      <c r="AQ579" s="97" t="s">
        <v>167</v>
      </c>
      <c r="AS579" s="97" t="s">
        <v>73</v>
      </c>
      <c r="AT579" s="97" t="s">
        <v>21</v>
      </c>
      <c r="AX579" s="97" t="s">
        <v>137</v>
      </c>
      <c r="BJ579" s="103">
        <f>SUM($BJ$580:$BJ$581)</f>
        <v>0</v>
      </c>
    </row>
    <row r="580" spans="2:64" s="6" customFormat="1" ht="15.75" customHeight="1">
      <c r="B580" s="22"/>
      <c r="C580" s="106" t="s">
        <v>1126</v>
      </c>
      <c r="D580" s="106" t="s">
        <v>139</v>
      </c>
      <c r="E580" s="107" t="s">
        <v>1127</v>
      </c>
      <c r="F580" s="108" t="s">
        <v>1128</v>
      </c>
      <c r="G580" s="109" t="s">
        <v>1129</v>
      </c>
      <c r="H580" s="110">
        <v>1</v>
      </c>
      <c r="I580" s="111"/>
      <c r="J580" s="112">
        <f>ROUND($I$580*$H$580,2)</f>
        <v>0</v>
      </c>
      <c r="K580" s="22"/>
      <c r="L580" s="113"/>
      <c r="M580" s="114" t="s">
        <v>45</v>
      </c>
      <c r="O580" s="115">
        <f>$N$580*$H$580</f>
        <v>0</v>
      </c>
      <c r="P580" s="115">
        <v>0</v>
      </c>
      <c r="Q580" s="115">
        <f>$P$580*$H$580</f>
        <v>0</v>
      </c>
      <c r="R580" s="115">
        <v>0</v>
      </c>
      <c r="S580" s="116">
        <f>$R$580*$H$580</f>
        <v>0</v>
      </c>
      <c r="AQ580" s="71" t="s">
        <v>1130</v>
      </c>
      <c r="AS580" s="71" t="s">
        <v>139</v>
      </c>
      <c r="AT580" s="71" t="s">
        <v>79</v>
      </c>
      <c r="AX580" s="6" t="s">
        <v>137</v>
      </c>
      <c r="BD580" s="117">
        <f>IF($M$580="základní",$J$580,0)</f>
        <v>0</v>
      </c>
      <c r="BE580" s="117">
        <f>IF($M$580="snížená",$J$580,0)</f>
        <v>0</v>
      </c>
      <c r="BF580" s="117">
        <f>IF($M$580="zákl. přenesená",$J$580,0)</f>
        <v>0</v>
      </c>
      <c r="BG580" s="117">
        <f>IF($M$580="sníž. přenesená",$J$580,0)</f>
        <v>0</v>
      </c>
      <c r="BH580" s="117">
        <f>IF($M$580="nulová",$J$580,0)</f>
        <v>0</v>
      </c>
      <c r="BI580" s="71" t="s">
        <v>21</v>
      </c>
      <c r="BJ580" s="117">
        <f>ROUND($I$580*$H$580,2)</f>
        <v>0</v>
      </c>
      <c r="BK580" s="71" t="s">
        <v>1130</v>
      </c>
      <c r="BL580" s="71" t="s">
        <v>1131</v>
      </c>
    </row>
    <row r="581" spans="2:46" s="6" customFormat="1" ht="16.5" customHeight="1">
      <c r="B581" s="22"/>
      <c r="D581" s="118" t="s">
        <v>145</v>
      </c>
      <c r="F581" s="119" t="s">
        <v>1132</v>
      </c>
      <c r="K581" s="22"/>
      <c r="L581" s="48"/>
      <c r="S581" s="49"/>
      <c r="AS581" s="6" t="s">
        <v>145</v>
      </c>
      <c r="AT581" s="6" t="s">
        <v>79</v>
      </c>
    </row>
    <row r="582" spans="2:62" s="95" customFormat="1" ht="30.75" customHeight="1">
      <c r="B582" s="96"/>
      <c r="D582" s="97" t="s">
        <v>73</v>
      </c>
      <c r="E582" s="104" t="s">
        <v>1133</v>
      </c>
      <c r="F582" s="104" t="s">
        <v>1134</v>
      </c>
      <c r="J582" s="105">
        <f>$BJ$582</f>
        <v>0</v>
      </c>
      <c r="K582" s="96"/>
      <c r="L582" s="100"/>
      <c r="O582" s="101">
        <f>SUM($O$583:$O$590)</f>
        <v>0</v>
      </c>
      <c r="Q582" s="101">
        <f>SUM($Q$583:$Q$590)</f>
        <v>0</v>
      </c>
      <c r="S582" s="102">
        <f>SUM($S$583:$S$590)</f>
        <v>0</v>
      </c>
      <c r="AQ582" s="97" t="s">
        <v>167</v>
      </c>
      <c r="AS582" s="97" t="s">
        <v>73</v>
      </c>
      <c r="AT582" s="97" t="s">
        <v>21</v>
      </c>
      <c r="AX582" s="97" t="s">
        <v>137</v>
      </c>
      <c r="BJ582" s="103">
        <f>SUM($BJ$583:$BJ$590)</f>
        <v>0</v>
      </c>
    </row>
    <row r="583" spans="2:64" s="6" customFormat="1" ht="15.75" customHeight="1">
      <c r="B583" s="22"/>
      <c r="C583" s="106" t="s">
        <v>1135</v>
      </c>
      <c r="D583" s="106" t="s">
        <v>139</v>
      </c>
      <c r="E583" s="107" t="s">
        <v>1136</v>
      </c>
      <c r="F583" s="108" t="s">
        <v>1137</v>
      </c>
      <c r="G583" s="109" t="s">
        <v>293</v>
      </c>
      <c r="H583" s="110">
        <v>1</v>
      </c>
      <c r="I583" s="111"/>
      <c r="J583" s="112">
        <f>ROUND($I$583*$H$583,2)</f>
        <v>0</v>
      </c>
      <c r="K583" s="22"/>
      <c r="L583" s="113"/>
      <c r="M583" s="114" t="s">
        <v>45</v>
      </c>
      <c r="O583" s="115">
        <f>$N$583*$H$583</f>
        <v>0</v>
      </c>
      <c r="P583" s="115">
        <v>0</v>
      </c>
      <c r="Q583" s="115">
        <f>$P$583*$H$583</f>
        <v>0</v>
      </c>
      <c r="R583" s="115">
        <v>0</v>
      </c>
      <c r="S583" s="116">
        <f>$R$583*$H$583</f>
        <v>0</v>
      </c>
      <c r="AQ583" s="71" t="s">
        <v>143</v>
      </c>
      <c r="AS583" s="71" t="s">
        <v>139</v>
      </c>
      <c r="AT583" s="71" t="s">
        <v>79</v>
      </c>
      <c r="AX583" s="6" t="s">
        <v>137</v>
      </c>
      <c r="BD583" s="117">
        <f>IF($M$583="základní",$J$583,0)</f>
        <v>0</v>
      </c>
      <c r="BE583" s="117">
        <f>IF($M$583="snížená",$J$583,0)</f>
        <v>0</v>
      </c>
      <c r="BF583" s="117">
        <f>IF($M$583="zákl. přenesená",$J$583,0)</f>
        <v>0</v>
      </c>
      <c r="BG583" s="117">
        <f>IF($M$583="sníž. přenesená",$J$583,0)</f>
        <v>0</v>
      </c>
      <c r="BH583" s="117">
        <f>IF($M$583="nulová",$J$583,0)</f>
        <v>0</v>
      </c>
      <c r="BI583" s="71" t="s">
        <v>21</v>
      </c>
      <c r="BJ583" s="117">
        <f>ROUND($I$583*$H$583,2)</f>
        <v>0</v>
      </c>
      <c r="BK583" s="71" t="s">
        <v>143</v>
      </c>
      <c r="BL583" s="71" t="s">
        <v>1138</v>
      </c>
    </row>
    <row r="584" spans="2:46" s="6" customFormat="1" ht="16.5" customHeight="1">
      <c r="B584" s="22"/>
      <c r="D584" s="118" t="s">
        <v>145</v>
      </c>
      <c r="F584" s="119" t="s">
        <v>1139</v>
      </c>
      <c r="K584" s="22"/>
      <c r="L584" s="48"/>
      <c r="S584" s="49"/>
      <c r="AS584" s="6" t="s">
        <v>145</v>
      </c>
      <c r="AT584" s="6" t="s">
        <v>79</v>
      </c>
    </row>
    <row r="585" spans="2:64" s="6" customFormat="1" ht="27" customHeight="1">
      <c r="B585" s="22"/>
      <c r="C585" s="106" t="s">
        <v>1140</v>
      </c>
      <c r="D585" s="106" t="s">
        <v>139</v>
      </c>
      <c r="E585" s="107" t="s">
        <v>1141</v>
      </c>
      <c r="F585" s="108" t="s">
        <v>1142</v>
      </c>
      <c r="G585" s="109" t="s">
        <v>293</v>
      </c>
      <c r="H585" s="110">
        <v>1</v>
      </c>
      <c r="I585" s="111"/>
      <c r="J585" s="112">
        <f>ROUND($I$585*$H$585,2)</f>
        <v>0</v>
      </c>
      <c r="K585" s="22"/>
      <c r="L585" s="113"/>
      <c r="M585" s="114" t="s">
        <v>45</v>
      </c>
      <c r="O585" s="115">
        <f>$N$585*$H$585</f>
        <v>0</v>
      </c>
      <c r="P585" s="115">
        <v>0</v>
      </c>
      <c r="Q585" s="115">
        <f>$P$585*$H$585</f>
        <v>0</v>
      </c>
      <c r="R585" s="115">
        <v>0</v>
      </c>
      <c r="S585" s="116">
        <f>$R$585*$H$585</f>
        <v>0</v>
      </c>
      <c r="AQ585" s="71" t="s">
        <v>143</v>
      </c>
      <c r="AS585" s="71" t="s">
        <v>139</v>
      </c>
      <c r="AT585" s="71" t="s">
        <v>79</v>
      </c>
      <c r="AX585" s="6" t="s">
        <v>137</v>
      </c>
      <c r="BD585" s="117">
        <f>IF($M$585="základní",$J$585,0)</f>
        <v>0</v>
      </c>
      <c r="BE585" s="117">
        <f>IF($M$585="snížená",$J$585,0)</f>
        <v>0</v>
      </c>
      <c r="BF585" s="117">
        <f>IF($M$585="zákl. přenesená",$J$585,0)</f>
        <v>0</v>
      </c>
      <c r="BG585" s="117">
        <f>IF($M$585="sníž. přenesená",$J$585,0)</f>
        <v>0</v>
      </c>
      <c r="BH585" s="117">
        <f>IF($M$585="nulová",$J$585,0)</f>
        <v>0</v>
      </c>
      <c r="BI585" s="71" t="s">
        <v>21</v>
      </c>
      <c r="BJ585" s="117">
        <f>ROUND($I$585*$H$585,2)</f>
        <v>0</v>
      </c>
      <c r="BK585" s="71" t="s">
        <v>143</v>
      </c>
      <c r="BL585" s="71" t="s">
        <v>1143</v>
      </c>
    </row>
    <row r="586" spans="2:46" s="6" customFormat="1" ht="27" customHeight="1">
      <c r="B586" s="22"/>
      <c r="D586" s="118" t="s">
        <v>145</v>
      </c>
      <c r="F586" s="119" t="s">
        <v>1142</v>
      </c>
      <c r="K586" s="22"/>
      <c r="L586" s="48"/>
      <c r="S586" s="49"/>
      <c r="AS586" s="6" t="s">
        <v>145</v>
      </c>
      <c r="AT586" s="6" t="s">
        <v>79</v>
      </c>
    </row>
    <row r="587" spans="2:64" s="6" customFormat="1" ht="15.75" customHeight="1">
      <c r="B587" s="22"/>
      <c r="C587" s="106" t="s">
        <v>1144</v>
      </c>
      <c r="D587" s="106" t="s">
        <v>139</v>
      </c>
      <c r="E587" s="107" t="s">
        <v>1145</v>
      </c>
      <c r="F587" s="108" t="s">
        <v>1146</v>
      </c>
      <c r="G587" s="109" t="s">
        <v>293</v>
      </c>
      <c r="H587" s="110">
        <v>1</v>
      </c>
      <c r="I587" s="111"/>
      <c r="J587" s="112">
        <f>ROUND($I$587*$H$587,2)</f>
        <v>0</v>
      </c>
      <c r="K587" s="22"/>
      <c r="L587" s="113"/>
      <c r="M587" s="114" t="s">
        <v>45</v>
      </c>
      <c r="O587" s="115">
        <f>$N$587*$H$587</f>
        <v>0</v>
      </c>
      <c r="P587" s="115">
        <v>0</v>
      </c>
      <c r="Q587" s="115">
        <f>$P$587*$H$587</f>
        <v>0</v>
      </c>
      <c r="R587" s="115">
        <v>0</v>
      </c>
      <c r="S587" s="116">
        <f>$R$587*$H$587</f>
        <v>0</v>
      </c>
      <c r="AQ587" s="71" t="s">
        <v>143</v>
      </c>
      <c r="AS587" s="71" t="s">
        <v>139</v>
      </c>
      <c r="AT587" s="71" t="s">
        <v>79</v>
      </c>
      <c r="AX587" s="6" t="s">
        <v>137</v>
      </c>
      <c r="BD587" s="117">
        <f>IF($M$587="základní",$J$587,0)</f>
        <v>0</v>
      </c>
      <c r="BE587" s="117">
        <f>IF($M$587="snížená",$J$587,0)</f>
        <v>0</v>
      </c>
      <c r="BF587" s="117">
        <f>IF($M$587="zákl. přenesená",$J$587,0)</f>
        <v>0</v>
      </c>
      <c r="BG587" s="117">
        <f>IF($M$587="sníž. přenesená",$J$587,0)</f>
        <v>0</v>
      </c>
      <c r="BH587" s="117">
        <f>IF($M$587="nulová",$J$587,0)</f>
        <v>0</v>
      </c>
      <c r="BI587" s="71" t="s">
        <v>21</v>
      </c>
      <c r="BJ587" s="117">
        <f>ROUND($I$587*$H$587,2)</f>
        <v>0</v>
      </c>
      <c r="BK587" s="71" t="s">
        <v>143</v>
      </c>
      <c r="BL587" s="71" t="s">
        <v>1147</v>
      </c>
    </row>
    <row r="588" spans="2:46" s="6" customFormat="1" ht="16.5" customHeight="1">
      <c r="B588" s="22"/>
      <c r="D588" s="118" t="s">
        <v>145</v>
      </c>
      <c r="F588" s="119" t="s">
        <v>1146</v>
      </c>
      <c r="K588" s="22"/>
      <c r="L588" s="48"/>
      <c r="S588" s="49"/>
      <c r="AS588" s="6" t="s">
        <v>145</v>
      </c>
      <c r="AT588" s="6" t="s">
        <v>79</v>
      </c>
    </row>
    <row r="589" spans="2:64" s="6" customFormat="1" ht="27" customHeight="1">
      <c r="B589" s="22"/>
      <c r="C589" s="106" t="s">
        <v>1148</v>
      </c>
      <c r="D589" s="106" t="s">
        <v>139</v>
      </c>
      <c r="E589" s="107" t="s">
        <v>1149</v>
      </c>
      <c r="F589" s="108" t="s">
        <v>1150</v>
      </c>
      <c r="G589" s="109" t="s">
        <v>293</v>
      </c>
      <c r="H589" s="110">
        <v>1</v>
      </c>
      <c r="I589" s="111"/>
      <c r="J589" s="112">
        <f>ROUND($I$589*$H$589,2)</f>
        <v>0</v>
      </c>
      <c r="K589" s="22"/>
      <c r="L589" s="113"/>
      <c r="M589" s="114" t="s">
        <v>45</v>
      </c>
      <c r="O589" s="115">
        <f>$N$589*$H$589</f>
        <v>0</v>
      </c>
      <c r="P589" s="115">
        <v>0</v>
      </c>
      <c r="Q589" s="115">
        <f>$P$589*$H$589</f>
        <v>0</v>
      </c>
      <c r="R589" s="115">
        <v>0</v>
      </c>
      <c r="S589" s="116">
        <f>$R$589*$H$589</f>
        <v>0</v>
      </c>
      <c r="AQ589" s="71" t="s">
        <v>143</v>
      </c>
      <c r="AS589" s="71" t="s">
        <v>139</v>
      </c>
      <c r="AT589" s="71" t="s">
        <v>79</v>
      </c>
      <c r="AX589" s="6" t="s">
        <v>137</v>
      </c>
      <c r="BD589" s="117">
        <f>IF($M$589="základní",$J$589,0)</f>
        <v>0</v>
      </c>
      <c r="BE589" s="117">
        <f>IF($M$589="snížená",$J$589,0)</f>
        <v>0</v>
      </c>
      <c r="BF589" s="117">
        <f>IF($M$589="zákl. přenesená",$J$589,0)</f>
        <v>0</v>
      </c>
      <c r="BG589" s="117">
        <f>IF($M$589="sníž. přenesená",$J$589,0)</f>
        <v>0</v>
      </c>
      <c r="BH589" s="117">
        <f>IF($M$589="nulová",$J$589,0)</f>
        <v>0</v>
      </c>
      <c r="BI589" s="71" t="s">
        <v>21</v>
      </c>
      <c r="BJ589" s="117">
        <f>ROUND($I$589*$H$589,2)</f>
        <v>0</v>
      </c>
      <c r="BK589" s="71" t="s">
        <v>143</v>
      </c>
      <c r="BL589" s="71" t="s">
        <v>1151</v>
      </c>
    </row>
    <row r="590" spans="2:46" s="6" customFormat="1" ht="27" customHeight="1">
      <c r="B590" s="22"/>
      <c r="D590" s="118" t="s">
        <v>145</v>
      </c>
      <c r="F590" s="119" t="s">
        <v>1150</v>
      </c>
      <c r="K590" s="22"/>
      <c r="L590" s="48"/>
      <c r="S590" s="49"/>
      <c r="AS590" s="6" t="s">
        <v>145</v>
      </c>
      <c r="AT590" s="6" t="s">
        <v>79</v>
      </c>
    </row>
    <row r="591" spans="2:62" s="95" customFormat="1" ht="30.75" customHeight="1">
      <c r="B591" s="96"/>
      <c r="D591" s="97" t="s">
        <v>73</v>
      </c>
      <c r="E591" s="104" t="s">
        <v>1152</v>
      </c>
      <c r="F591" s="104" t="s">
        <v>1153</v>
      </c>
      <c r="J591" s="105">
        <f>$BJ$591</f>
        <v>0</v>
      </c>
      <c r="K591" s="96"/>
      <c r="L591" s="100"/>
      <c r="O591" s="101">
        <f>SUM($O$592:$O$593)</f>
        <v>0</v>
      </c>
      <c r="Q591" s="101">
        <f>SUM($Q$592:$Q$593)</f>
        <v>0</v>
      </c>
      <c r="S591" s="102">
        <f>SUM($S$592:$S$593)</f>
        <v>0</v>
      </c>
      <c r="AQ591" s="97" t="s">
        <v>167</v>
      </c>
      <c r="AS591" s="97" t="s">
        <v>73</v>
      </c>
      <c r="AT591" s="97" t="s">
        <v>21</v>
      </c>
      <c r="AX591" s="97" t="s">
        <v>137</v>
      </c>
      <c r="BJ591" s="103">
        <f>SUM($BJ$592:$BJ$593)</f>
        <v>0</v>
      </c>
    </row>
    <row r="592" spans="2:64" s="6" customFormat="1" ht="15.75" customHeight="1">
      <c r="B592" s="22"/>
      <c r="C592" s="106" t="s">
        <v>1154</v>
      </c>
      <c r="D592" s="106" t="s">
        <v>139</v>
      </c>
      <c r="E592" s="107" t="s">
        <v>1155</v>
      </c>
      <c r="F592" s="108" t="s">
        <v>1156</v>
      </c>
      <c r="G592" s="109" t="s">
        <v>293</v>
      </c>
      <c r="H592" s="110">
        <v>1</v>
      </c>
      <c r="I592" s="111"/>
      <c r="J592" s="112">
        <f>ROUND($I$592*$H$592,2)</f>
        <v>0</v>
      </c>
      <c r="K592" s="22"/>
      <c r="L592" s="113"/>
      <c r="M592" s="114" t="s">
        <v>45</v>
      </c>
      <c r="O592" s="115">
        <f>$N$592*$H$592</f>
        <v>0</v>
      </c>
      <c r="P592" s="115">
        <v>0</v>
      </c>
      <c r="Q592" s="115">
        <f>$P$592*$H$592</f>
        <v>0</v>
      </c>
      <c r="R592" s="115">
        <v>0</v>
      </c>
      <c r="S592" s="116">
        <f>$R$592*$H$592</f>
        <v>0</v>
      </c>
      <c r="AQ592" s="71" t="s">
        <v>1130</v>
      </c>
      <c r="AS592" s="71" t="s">
        <v>139</v>
      </c>
      <c r="AT592" s="71" t="s">
        <v>79</v>
      </c>
      <c r="AX592" s="6" t="s">
        <v>137</v>
      </c>
      <c r="BD592" s="117">
        <f>IF($M$592="základní",$J$592,0)</f>
        <v>0</v>
      </c>
      <c r="BE592" s="117">
        <f>IF($M$592="snížená",$J$592,0)</f>
        <v>0</v>
      </c>
      <c r="BF592" s="117">
        <f>IF($M$592="zákl. přenesená",$J$592,0)</f>
        <v>0</v>
      </c>
      <c r="BG592" s="117">
        <f>IF($M$592="sníž. přenesená",$J$592,0)</f>
        <v>0</v>
      </c>
      <c r="BH592" s="117">
        <f>IF($M$592="nulová",$J$592,0)</f>
        <v>0</v>
      </c>
      <c r="BI592" s="71" t="s">
        <v>21</v>
      </c>
      <c r="BJ592" s="117">
        <f>ROUND($I$592*$H$592,2)</f>
        <v>0</v>
      </c>
      <c r="BK592" s="71" t="s">
        <v>1130</v>
      </c>
      <c r="BL592" s="71" t="s">
        <v>1157</v>
      </c>
    </row>
    <row r="593" spans="2:46" s="6" customFormat="1" ht="16.5" customHeight="1">
      <c r="B593" s="22"/>
      <c r="D593" s="118" t="s">
        <v>145</v>
      </c>
      <c r="F593" s="119" t="s">
        <v>1158</v>
      </c>
      <c r="K593" s="22"/>
      <c r="L593" s="148"/>
      <c r="M593" s="149"/>
      <c r="N593" s="149"/>
      <c r="O593" s="149"/>
      <c r="P593" s="149"/>
      <c r="Q593" s="149"/>
      <c r="R593" s="149"/>
      <c r="S593" s="150"/>
      <c r="AS593" s="6" t="s">
        <v>145</v>
      </c>
      <c r="AT593" s="6" t="s">
        <v>79</v>
      </c>
    </row>
    <row r="594" spans="2:45" s="6" customFormat="1" ht="7.5" customHeight="1">
      <c r="B594" s="36"/>
      <c r="C594" s="37"/>
      <c r="D594" s="37"/>
      <c r="E594" s="37"/>
      <c r="F594" s="37"/>
      <c r="G594" s="37"/>
      <c r="H594" s="37"/>
      <c r="I594" s="37"/>
      <c r="J594" s="37"/>
      <c r="K594" s="22"/>
      <c r="AS594" s="2"/>
    </row>
  </sheetData>
  <sheetProtection/>
  <autoFilter ref="C103:J103"/>
  <mergeCells count="6">
    <mergeCell ref="E7:H7"/>
    <mergeCell ref="E22:H22"/>
    <mergeCell ref="E43:H43"/>
    <mergeCell ref="E96:H96"/>
    <mergeCell ref="G1:H1"/>
    <mergeCell ref="K2:U2"/>
  </mergeCells>
  <hyperlinks>
    <hyperlink ref="F1:G1" location="C2" tooltip="Krycí list soupisu" display="1) Krycí list soupisu"/>
    <hyperlink ref="G1:H1" location="C50" tooltip="Rekapitulace" display="2) Rekapitulace"/>
    <hyperlink ref="J1" location="C103" tooltip="Soupis prací" display="3) Soupis prací"/>
    <hyperlink ref="K1:U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0"/>
      <c r="C2" s="161"/>
      <c r="D2" s="161"/>
      <c r="E2" s="161"/>
      <c r="F2" s="161"/>
      <c r="G2" s="161"/>
      <c r="H2" s="161"/>
      <c r="I2" s="161"/>
      <c r="J2" s="161"/>
      <c r="K2" s="162"/>
    </row>
    <row r="3" spans="2:11" s="165" customFormat="1" ht="45" customHeight="1">
      <c r="B3" s="163"/>
      <c r="C3" s="275" t="s">
        <v>1166</v>
      </c>
      <c r="D3" s="275"/>
      <c r="E3" s="275"/>
      <c r="F3" s="275"/>
      <c r="G3" s="275"/>
      <c r="H3" s="275"/>
      <c r="I3" s="275"/>
      <c r="J3" s="275"/>
      <c r="K3" s="164"/>
    </row>
    <row r="4" spans="2:11" ht="25.5" customHeight="1">
      <c r="B4" s="166"/>
      <c r="C4" s="276" t="s">
        <v>1167</v>
      </c>
      <c r="D4" s="276"/>
      <c r="E4" s="276"/>
      <c r="F4" s="276"/>
      <c r="G4" s="276"/>
      <c r="H4" s="276"/>
      <c r="I4" s="276"/>
      <c r="J4" s="276"/>
      <c r="K4" s="167"/>
    </row>
    <row r="5" spans="2:11" ht="5.25" customHeight="1">
      <c r="B5" s="166"/>
      <c r="C5" s="168"/>
      <c r="D5" s="168"/>
      <c r="E5" s="168"/>
      <c r="F5" s="168"/>
      <c r="G5" s="168"/>
      <c r="H5" s="168"/>
      <c r="I5" s="168"/>
      <c r="J5" s="168"/>
      <c r="K5" s="167"/>
    </row>
    <row r="6" spans="2:11" ht="15" customHeight="1">
      <c r="B6" s="166"/>
      <c r="C6" s="277" t="s">
        <v>1168</v>
      </c>
      <c r="D6" s="277"/>
      <c r="E6" s="277"/>
      <c r="F6" s="277"/>
      <c r="G6" s="277"/>
      <c r="H6" s="277"/>
      <c r="I6" s="277"/>
      <c r="J6" s="277"/>
      <c r="K6" s="167"/>
    </row>
    <row r="7" spans="2:11" ht="15" customHeight="1">
      <c r="B7" s="170"/>
      <c r="C7" s="277" t="s">
        <v>1169</v>
      </c>
      <c r="D7" s="277"/>
      <c r="E7" s="277"/>
      <c r="F7" s="277"/>
      <c r="G7" s="277"/>
      <c r="H7" s="277"/>
      <c r="I7" s="277"/>
      <c r="J7" s="277"/>
      <c r="K7" s="167"/>
    </row>
    <row r="8" spans="2:11" ht="12.75" customHeight="1">
      <c r="B8" s="170"/>
      <c r="C8" s="169"/>
      <c r="D8" s="169"/>
      <c r="E8" s="169"/>
      <c r="F8" s="169"/>
      <c r="G8" s="169"/>
      <c r="H8" s="169"/>
      <c r="I8" s="169"/>
      <c r="J8" s="169"/>
      <c r="K8" s="167"/>
    </row>
    <row r="9" spans="2:11" ht="15" customHeight="1">
      <c r="B9" s="170"/>
      <c r="C9" s="277" t="s">
        <v>1170</v>
      </c>
      <c r="D9" s="277"/>
      <c r="E9" s="277"/>
      <c r="F9" s="277"/>
      <c r="G9" s="277"/>
      <c r="H9" s="277"/>
      <c r="I9" s="277"/>
      <c r="J9" s="277"/>
      <c r="K9" s="167"/>
    </row>
    <row r="10" spans="2:11" ht="15" customHeight="1">
      <c r="B10" s="170"/>
      <c r="C10" s="169"/>
      <c r="D10" s="277" t="s">
        <v>1171</v>
      </c>
      <c r="E10" s="277"/>
      <c r="F10" s="277"/>
      <c r="G10" s="277"/>
      <c r="H10" s="277"/>
      <c r="I10" s="277"/>
      <c r="J10" s="277"/>
      <c r="K10" s="167"/>
    </row>
    <row r="11" spans="2:11" ht="15" customHeight="1">
      <c r="B11" s="170"/>
      <c r="C11" s="171"/>
      <c r="D11" s="277" t="s">
        <v>1172</v>
      </c>
      <c r="E11" s="277"/>
      <c r="F11" s="277"/>
      <c r="G11" s="277"/>
      <c r="H11" s="277"/>
      <c r="I11" s="277"/>
      <c r="J11" s="277"/>
      <c r="K11" s="167"/>
    </row>
    <row r="12" spans="2:11" ht="12.75" customHeight="1">
      <c r="B12" s="170"/>
      <c r="C12" s="171"/>
      <c r="D12" s="171"/>
      <c r="E12" s="171"/>
      <c r="F12" s="171"/>
      <c r="G12" s="171"/>
      <c r="H12" s="171"/>
      <c r="I12" s="171"/>
      <c r="J12" s="171"/>
      <c r="K12" s="167"/>
    </row>
    <row r="13" spans="2:11" ht="15" customHeight="1">
      <c r="B13" s="170"/>
      <c r="C13" s="171"/>
      <c r="D13" s="277" t="s">
        <v>1173</v>
      </c>
      <c r="E13" s="277"/>
      <c r="F13" s="277"/>
      <c r="G13" s="277"/>
      <c r="H13" s="277"/>
      <c r="I13" s="277"/>
      <c r="J13" s="277"/>
      <c r="K13" s="167"/>
    </row>
    <row r="14" spans="2:11" ht="15" customHeight="1">
      <c r="B14" s="170"/>
      <c r="C14" s="171"/>
      <c r="D14" s="277" t="s">
        <v>1174</v>
      </c>
      <c r="E14" s="277"/>
      <c r="F14" s="277"/>
      <c r="G14" s="277"/>
      <c r="H14" s="277"/>
      <c r="I14" s="277"/>
      <c r="J14" s="277"/>
      <c r="K14" s="167"/>
    </row>
    <row r="15" spans="2:11" ht="15" customHeight="1">
      <c r="B15" s="170"/>
      <c r="C15" s="171"/>
      <c r="D15" s="277" t="s">
        <v>1175</v>
      </c>
      <c r="E15" s="277"/>
      <c r="F15" s="277"/>
      <c r="G15" s="277"/>
      <c r="H15" s="277"/>
      <c r="I15" s="277"/>
      <c r="J15" s="277"/>
      <c r="K15" s="167"/>
    </row>
    <row r="16" spans="2:11" ht="15" customHeight="1">
      <c r="B16" s="170"/>
      <c r="C16" s="171"/>
      <c r="D16" s="171"/>
      <c r="E16" s="172" t="s">
        <v>77</v>
      </c>
      <c r="F16" s="277" t="s">
        <v>1176</v>
      </c>
      <c r="G16" s="277"/>
      <c r="H16" s="277"/>
      <c r="I16" s="277"/>
      <c r="J16" s="277"/>
      <c r="K16" s="167"/>
    </row>
    <row r="17" spans="2:11" ht="15" customHeight="1">
      <c r="B17" s="170"/>
      <c r="C17" s="171"/>
      <c r="D17" s="171"/>
      <c r="E17" s="172" t="s">
        <v>1177</v>
      </c>
      <c r="F17" s="277" t="s">
        <v>1178</v>
      </c>
      <c r="G17" s="277"/>
      <c r="H17" s="277"/>
      <c r="I17" s="277"/>
      <c r="J17" s="277"/>
      <c r="K17" s="167"/>
    </row>
    <row r="18" spans="2:11" ht="15" customHeight="1">
      <c r="B18" s="170"/>
      <c r="C18" s="171"/>
      <c r="D18" s="171"/>
      <c r="E18" s="172" t="s">
        <v>1179</v>
      </c>
      <c r="F18" s="277" t="s">
        <v>1180</v>
      </c>
      <c r="G18" s="277"/>
      <c r="H18" s="277"/>
      <c r="I18" s="277"/>
      <c r="J18" s="277"/>
      <c r="K18" s="167"/>
    </row>
    <row r="19" spans="2:11" ht="15" customHeight="1">
      <c r="B19" s="170"/>
      <c r="C19" s="171"/>
      <c r="D19" s="171"/>
      <c r="E19" s="172" t="s">
        <v>1181</v>
      </c>
      <c r="F19" s="277" t="s">
        <v>1182</v>
      </c>
      <c r="G19" s="277"/>
      <c r="H19" s="277"/>
      <c r="I19" s="277"/>
      <c r="J19" s="277"/>
      <c r="K19" s="167"/>
    </row>
    <row r="20" spans="2:11" ht="15" customHeight="1">
      <c r="B20" s="170"/>
      <c r="C20" s="171"/>
      <c r="D20" s="171"/>
      <c r="E20" s="172" t="s">
        <v>1183</v>
      </c>
      <c r="F20" s="277" t="s">
        <v>1184</v>
      </c>
      <c r="G20" s="277"/>
      <c r="H20" s="277"/>
      <c r="I20" s="277"/>
      <c r="J20" s="277"/>
      <c r="K20" s="167"/>
    </row>
    <row r="21" spans="2:11" ht="15" customHeight="1">
      <c r="B21" s="170"/>
      <c r="C21" s="171"/>
      <c r="D21" s="171"/>
      <c r="E21" s="172" t="s">
        <v>1185</v>
      </c>
      <c r="F21" s="277" t="s">
        <v>1186</v>
      </c>
      <c r="G21" s="277"/>
      <c r="H21" s="277"/>
      <c r="I21" s="277"/>
      <c r="J21" s="277"/>
      <c r="K21" s="167"/>
    </row>
    <row r="22" spans="2:11" ht="12.75" customHeight="1">
      <c r="B22" s="170"/>
      <c r="C22" s="171"/>
      <c r="D22" s="171"/>
      <c r="E22" s="171"/>
      <c r="F22" s="171"/>
      <c r="G22" s="171"/>
      <c r="H22" s="171"/>
      <c r="I22" s="171"/>
      <c r="J22" s="171"/>
      <c r="K22" s="167"/>
    </row>
    <row r="23" spans="2:11" ht="15" customHeight="1">
      <c r="B23" s="170"/>
      <c r="C23" s="277" t="s">
        <v>1187</v>
      </c>
      <c r="D23" s="277"/>
      <c r="E23" s="277"/>
      <c r="F23" s="277"/>
      <c r="G23" s="277"/>
      <c r="H23" s="277"/>
      <c r="I23" s="277"/>
      <c r="J23" s="277"/>
      <c r="K23" s="167"/>
    </row>
    <row r="24" spans="2:11" ht="15" customHeight="1">
      <c r="B24" s="170"/>
      <c r="C24" s="277" t="s">
        <v>1188</v>
      </c>
      <c r="D24" s="277"/>
      <c r="E24" s="277"/>
      <c r="F24" s="277"/>
      <c r="G24" s="277"/>
      <c r="H24" s="277"/>
      <c r="I24" s="277"/>
      <c r="J24" s="277"/>
      <c r="K24" s="167"/>
    </row>
    <row r="25" spans="2:11" ht="15" customHeight="1">
      <c r="B25" s="170"/>
      <c r="C25" s="169"/>
      <c r="D25" s="277" t="s">
        <v>1189</v>
      </c>
      <c r="E25" s="277"/>
      <c r="F25" s="277"/>
      <c r="G25" s="277"/>
      <c r="H25" s="277"/>
      <c r="I25" s="277"/>
      <c r="J25" s="277"/>
      <c r="K25" s="167"/>
    </row>
    <row r="26" spans="2:11" ht="15" customHeight="1">
      <c r="B26" s="170"/>
      <c r="C26" s="171"/>
      <c r="D26" s="277" t="s">
        <v>1190</v>
      </c>
      <c r="E26" s="277"/>
      <c r="F26" s="277"/>
      <c r="G26" s="277"/>
      <c r="H26" s="277"/>
      <c r="I26" s="277"/>
      <c r="J26" s="277"/>
      <c r="K26" s="167"/>
    </row>
    <row r="27" spans="2:11" ht="12.75" customHeight="1">
      <c r="B27" s="170"/>
      <c r="C27" s="171"/>
      <c r="D27" s="171"/>
      <c r="E27" s="171"/>
      <c r="F27" s="171"/>
      <c r="G27" s="171"/>
      <c r="H27" s="171"/>
      <c r="I27" s="171"/>
      <c r="J27" s="171"/>
      <c r="K27" s="167"/>
    </row>
    <row r="28" spans="2:11" ht="15" customHeight="1">
      <c r="B28" s="170"/>
      <c r="C28" s="171"/>
      <c r="D28" s="277" t="s">
        <v>1191</v>
      </c>
      <c r="E28" s="277"/>
      <c r="F28" s="277"/>
      <c r="G28" s="277"/>
      <c r="H28" s="277"/>
      <c r="I28" s="277"/>
      <c r="J28" s="277"/>
      <c r="K28" s="167"/>
    </row>
    <row r="29" spans="2:11" ht="15" customHeight="1">
      <c r="B29" s="170"/>
      <c r="C29" s="171"/>
      <c r="D29" s="277" t="s">
        <v>1192</v>
      </c>
      <c r="E29" s="277"/>
      <c r="F29" s="277"/>
      <c r="G29" s="277"/>
      <c r="H29" s="277"/>
      <c r="I29" s="277"/>
      <c r="J29" s="277"/>
      <c r="K29" s="167"/>
    </row>
    <row r="30" spans="2:11" ht="12.75" customHeight="1">
      <c r="B30" s="170"/>
      <c r="C30" s="171"/>
      <c r="D30" s="171"/>
      <c r="E30" s="171"/>
      <c r="F30" s="171"/>
      <c r="G30" s="171"/>
      <c r="H30" s="171"/>
      <c r="I30" s="171"/>
      <c r="J30" s="171"/>
      <c r="K30" s="167"/>
    </row>
    <row r="31" spans="2:11" ht="15" customHeight="1">
      <c r="B31" s="170"/>
      <c r="C31" s="171"/>
      <c r="D31" s="277" t="s">
        <v>1193</v>
      </c>
      <c r="E31" s="277"/>
      <c r="F31" s="277"/>
      <c r="G31" s="277"/>
      <c r="H31" s="277"/>
      <c r="I31" s="277"/>
      <c r="J31" s="277"/>
      <c r="K31" s="167"/>
    </row>
    <row r="32" spans="2:11" ht="15" customHeight="1">
      <c r="B32" s="170"/>
      <c r="C32" s="171"/>
      <c r="D32" s="277" t="s">
        <v>1194</v>
      </c>
      <c r="E32" s="277"/>
      <c r="F32" s="277"/>
      <c r="G32" s="277"/>
      <c r="H32" s="277"/>
      <c r="I32" s="277"/>
      <c r="J32" s="277"/>
      <c r="K32" s="167"/>
    </row>
    <row r="33" spans="2:11" ht="15" customHeight="1">
      <c r="B33" s="170"/>
      <c r="C33" s="171"/>
      <c r="D33" s="277" t="s">
        <v>1195</v>
      </c>
      <c r="E33" s="277"/>
      <c r="F33" s="277"/>
      <c r="G33" s="277"/>
      <c r="H33" s="277"/>
      <c r="I33" s="277"/>
      <c r="J33" s="277"/>
      <c r="K33" s="167"/>
    </row>
    <row r="34" spans="2:11" ht="15" customHeight="1">
      <c r="B34" s="170"/>
      <c r="C34" s="171"/>
      <c r="D34" s="169"/>
      <c r="E34" s="173" t="s">
        <v>121</v>
      </c>
      <c r="F34" s="169"/>
      <c r="G34" s="277" t="s">
        <v>1196</v>
      </c>
      <c r="H34" s="277"/>
      <c r="I34" s="277"/>
      <c r="J34" s="277"/>
      <c r="K34" s="167"/>
    </row>
    <row r="35" spans="2:11" ht="30.75" customHeight="1">
      <c r="B35" s="170"/>
      <c r="C35" s="171"/>
      <c r="D35" s="169"/>
      <c r="E35" s="173" t="s">
        <v>1197</v>
      </c>
      <c r="F35" s="169"/>
      <c r="G35" s="277" t="s">
        <v>1198</v>
      </c>
      <c r="H35" s="277"/>
      <c r="I35" s="277"/>
      <c r="J35" s="277"/>
      <c r="K35" s="167"/>
    </row>
    <row r="36" spans="2:11" ht="15" customHeight="1">
      <c r="B36" s="170"/>
      <c r="C36" s="171"/>
      <c r="D36" s="169"/>
      <c r="E36" s="173" t="s">
        <v>55</v>
      </c>
      <c r="F36" s="169"/>
      <c r="G36" s="277" t="s">
        <v>1199</v>
      </c>
      <c r="H36" s="277"/>
      <c r="I36" s="277"/>
      <c r="J36" s="277"/>
      <c r="K36" s="167"/>
    </row>
    <row r="37" spans="2:11" ht="15" customHeight="1">
      <c r="B37" s="170"/>
      <c r="C37" s="171"/>
      <c r="D37" s="169"/>
      <c r="E37" s="173" t="s">
        <v>122</v>
      </c>
      <c r="F37" s="169"/>
      <c r="G37" s="277" t="s">
        <v>1200</v>
      </c>
      <c r="H37" s="277"/>
      <c r="I37" s="277"/>
      <c r="J37" s="277"/>
      <c r="K37" s="167"/>
    </row>
    <row r="38" spans="2:11" ht="15" customHeight="1">
      <c r="B38" s="170"/>
      <c r="C38" s="171"/>
      <c r="D38" s="169"/>
      <c r="E38" s="173" t="s">
        <v>123</v>
      </c>
      <c r="F38" s="169"/>
      <c r="G38" s="277" t="s">
        <v>1201</v>
      </c>
      <c r="H38" s="277"/>
      <c r="I38" s="277"/>
      <c r="J38" s="277"/>
      <c r="K38" s="167"/>
    </row>
    <row r="39" spans="2:11" ht="15" customHeight="1">
      <c r="B39" s="170"/>
      <c r="C39" s="171"/>
      <c r="D39" s="169"/>
      <c r="E39" s="173" t="s">
        <v>124</v>
      </c>
      <c r="F39" s="169"/>
      <c r="G39" s="277" t="s">
        <v>1202</v>
      </c>
      <c r="H39" s="277"/>
      <c r="I39" s="277"/>
      <c r="J39" s="277"/>
      <c r="K39" s="167"/>
    </row>
    <row r="40" spans="2:11" ht="15" customHeight="1">
      <c r="B40" s="170"/>
      <c r="C40" s="171"/>
      <c r="D40" s="169"/>
      <c r="E40" s="173" t="s">
        <v>1203</v>
      </c>
      <c r="F40" s="169"/>
      <c r="G40" s="277" t="s">
        <v>1204</v>
      </c>
      <c r="H40" s="277"/>
      <c r="I40" s="277"/>
      <c r="J40" s="277"/>
      <c r="K40" s="167"/>
    </row>
    <row r="41" spans="2:11" ht="15" customHeight="1">
      <c r="B41" s="170"/>
      <c r="C41" s="171"/>
      <c r="D41" s="169"/>
      <c r="E41" s="173"/>
      <c r="F41" s="169"/>
      <c r="G41" s="277" t="s">
        <v>1205</v>
      </c>
      <c r="H41" s="277"/>
      <c r="I41" s="277"/>
      <c r="J41" s="277"/>
      <c r="K41" s="167"/>
    </row>
    <row r="42" spans="2:11" ht="15" customHeight="1">
      <c r="B42" s="170"/>
      <c r="C42" s="171"/>
      <c r="D42" s="169"/>
      <c r="E42" s="173" t="s">
        <v>1206</v>
      </c>
      <c r="F42" s="169"/>
      <c r="G42" s="277" t="s">
        <v>1207</v>
      </c>
      <c r="H42" s="277"/>
      <c r="I42" s="277"/>
      <c r="J42" s="277"/>
      <c r="K42" s="167"/>
    </row>
    <row r="43" spans="2:11" ht="15" customHeight="1">
      <c r="B43" s="170"/>
      <c r="C43" s="171"/>
      <c r="D43" s="169"/>
      <c r="E43" s="173" t="s">
        <v>127</v>
      </c>
      <c r="F43" s="169"/>
      <c r="G43" s="277" t="s">
        <v>1208</v>
      </c>
      <c r="H43" s="277"/>
      <c r="I43" s="277"/>
      <c r="J43" s="277"/>
      <c r="K43" s="167"/>
    </row>
    <row r="44" spans="2:11" ht="12.75" customHeight="1">
      <c r="B44" s="170"/>
      <c r="C44" s="171"/>
      <c r="D44" s="169"/>
      <c r="E44" s="169"/>
      <c r="F44" s="169"/>
      <c r="G44" s="169"/>
      <c r="H44" s="169"/>
      <c r="I44" s="169"/>
      <c r="J44" s="169"/>
      <c r="K44" s="167"/>
    </row>
    <row r="45" spans="2:11" ht="15" customHeight="1">
      <c r="B45" s="170"/>
      <c r="C45" s="171"/>
      <c r="D45" s="277" t="s">
        <v>1209</v>
      </c>
      <c r="E45" s="277"/>
      <c r="F45" s="277"/>
      <c r="G45" s="277"/>
      <c r="H45" s="277"/>
      <c r="I45" s="277"/>
      <c r="J45" s="277"/>
      <c r="K45" s="167"/>
    </row>
    <row r="46" spans="2:11" ht="15" customHeight="1">
      <c r="B46" s="170"/>
      <c r="C46" s="171"/>
      <c r="D46" s="171"/>
      <c r="E46" s="277" t="s">
        <v>1210</v>
      </c>
      <c r="F46" s="277"/>
      <c r="G46" s="277"/>
      <c r="H46" s="277"/>
      <c r="I46" s="277"/>
      <c r="J46" s="277"/>
      <c r="K46" s="167"/>
    </row>
    <row r="47" spans="2:11" ht="15" customHeight="1">
      <c r="B47" s="170"/>
      <c r="C47" s="171"/>
      <c r="D47" s="171"/>
      <c r="E47" s="277" t="s">
        <v>1211</v>
      </c>
      <c r="F47" s="277"/>
      <c r="G47" s="277"/>
      <c r="H47" s="277"/>
      <c r="I47" s="277"/>
      <c r="J47" s="277"/>
      <c r="K47" s="167"/>
    </row>
    <row r="48" spans="2:11" ht="15" customHeight="1">
      <c r="B48" s="170"/>
      <c r="C48" s="171"/>
      <c r="D48" s="171"/>
      <c r="E48" s="277" t="s">
        <v>1212</v>
      </c>
      <c r="F48" s="277"/>
      <c r="G48" s="277"/>
      <c r="H48" s="277"/>
      <c r="I48" s="277"/>
      <c r="J48" s="277"/>
      <c r="K48" s="167"/>
    </row>
    <row r="49" spans="2:11" ht="15" customHeight="1">
      <c r="B49" s="170"/>
      <c r="C49" s="171"/>
      <c r="D49" s="277" t="s">
        <v>1213</v>
      </c>
      <c r="E49" s="277"/>
      <c r="F49" s="277"/>
      <c r="G49" s="277"/>
      <c r="H49" s="277"/>
      <c r="I49" s="277"/>
      <c r="J49" s="277"/>
      <c r="K49" s="167"/>
    </row>
    <row r="50" spans="2:11" ht="25.5" customHeight="1">
      <c r="B50" s="166"/>
      <c r="C50" s="276" t="s">
        <v>1214</v>
      </c>
      <c r="D50" s="276"/>
      <c r="E50" s="276"/>
      <c r="F50" s="276"/>
      <c r="G50" s="276"/>
      <c r="H50" s="276"/>
      <c r="I50" s="276"/>
      <c r="J50" s="276"/>
      <c r="K50" s="167"/>
    </row>
    <row r="51" spans="2:11" ht="5.25" customHeight="1">
      <c r="B51" s="166"/>
      <c r="C51" s="168"/>
      <c r="D51" s="168"/>
      <c r="E51" s="168"/>
      <c r="F51" s="168"/>
      <c r="G51" s="168"/>
      <c r="H51" s="168"/>
      <c r="I51" s="168"/>
      <c r="J51" s="168"/>
      <c r="K51" s="167"/>
    </row>
    <row r="52" spans="2:11" ht="15" customHeight="1">
      <c r="B52" s="166"/>
      <c r="C52" s="277" t="s">
        <v>1215</v>
      </c>
      <c r="D52" s="277"/>
      <c r="E52" s="277"/>
      <c r="F52" s="277"/>
      <c r="G52" s="277"/>
      <c r="H52" s="277"/>
      <c r="I52" s="277"/>
      <c r="J52" s="277"/>
      <c r="K52" s="167"/>
    </row>
    <row r="53" spans="2:11" ht="15" customHeight="1">
      <c r="B53" s="166"/>
      <c r="C53" s="277" t="s">
        <v>1216</v>
      </c>
      <c r="D53" s="277"/>
      <c r="E53" s="277"/>
      <c r="F53" s="277"/>
      <c r="G53" s="277"/>
      <c r="H53" s="277"/>
      <c r="I53" s="277"/>
      <c r="J53" s="277"/>
      <c r="K53" s="167"/>
    </row>
    <row r="54" spans="2:11" ht="12.75" customHeight="1">
      <c r="B54" s="166"/>
      <c r="C54" s="169"/>
      <c r="D54" s="169"/>
      <c r="E54" s="169"/>
      <c r="F54" s="169"/>
      <c r="G54" s="169"/>
      <c r="H54" s="169"/>
      <c r="I54" s="169"/>
      <c r="J54" s="169"/>
      <c r="K54" s="167"/>
    </row>
    <row r="55" spans="2:11" ht="15" customHeight="1">
      <c r="B55" s="166"/>
      <c r="C55" s="277" t="s">
        <v>1217</v>
      </c>
      <c r="D55" s="277"/>
      <c r="E55" s="277"/>
      <c r="F55" s="277"/>
      <c r="G55" s="277"/>
      <c r="H55" s="277"/>
      <c r="I55" s="277"/>
      <c r="J55" s="277"/>
      <c r="K55" s="167"/>
    </row>
    <row r="56" spans="2:11" ht="15" customHeight="1">
      <c r="B56" s="166"/>
      <c r="C56" s="171"/>
      <c r="D56" s="277" t="s">
        <v>1218</v>
      </c>
      <c r="E56" s="277"/>
      <c r="F56" s="277"/>
      <c r="G56" s="277"/>
      <c r="H56" s="277"/>
      <c r="I56" s="277"/>
      <c r="J56" s="277"/>
      <c r="K56" s="167"/>
    </row>
    <row r="57" spans="2:11" ht="15" customHeight="1">
      <c r="B57" s="166"/>
      <c r="C57" s="171"/>
      <c r="D57" s="277" t="s">
        <v>1219</v>
      </c>
      <c r="E57" s="277"/>
      <c r="F57" s="277"/>
      <c r="G57" s="277"/>
      <c r="H57" s="277"/>
      <c r="I57" s="277"/>
      <c r="J57" s="277"/>
      <c r="K57" s="167"/>
    </row>
    <row r="58" spans="2:11" ht="15" customHeight="1">
      <c r="B58" s="166"/>
      <c r="C58" s="171"/>
      <c r="D58" s="277" t="s">
        <v>1220</v>
      </c>
      <c r="E58" s="277"/>
      <c r="F58" s="277"/>
      <c r="G58" s="277"/>
      <c r="H58" s="277"/>
      <c r="I58" s="277"/>
      <c r="J58" s="277"/>
      <c r="K58" s="167"/>
    </row>
    <row r="59" spans="2:11" ht="15" customHeight="1">
      <c r="B59" s="166"/>
      <c r="C59" s="171"/>
      <c r="D59" s="277" t="s">
        <v>1221</v>
      </c>
      <c r="E59" s="277"/>
      <c r="F59" s="277"/>
      <c r="G59" s="277"/>
      <c r="H59" s="277"/>
      <c r="I59" s="277"/>
      <c r="J59" s="277"/>
      <c r="K59" s="167"/>
    </row>
    <row r="60" spans="2:11" ht="15" customHeight="1">
      <c r="B60" s="166"/>
      <c r="C60" s="171"/>
      <c r="D60" s="278" t="s">
        <v>1222</v>
      </c>
      <c r="E60" s="278"/>
      <c r="F60" s="278"/>
      <c r="G60" s="278"/>
      <c r="H60" s="278"/>
      <c r="I60" s="278"/>
      <c r="J60" s="278"/>
      <c r="K60" s="167"/>
    </row>
    <row r="61" spans="2:11" ht="15" customHeight="1">
      <c r="B61" s="166"/>
      <c r="C61" s="171"/>
      <c r="D61" s="277" t="s">
        <v>1223</v>
      </c>
      <c r="E61" s="277"/>
      <c r="F61" s="277"/>
      <c r="G61" s="277"/>
      <c r="H61" s="277"/>
      <c r="I61" s="277"/>
      <c r="J61" s="277"/>
      <c r="K61" s="167"/>
    </row>
    <row r="62" spans="2:11" ht="12.75" customHeight="1">
      <c r="B62" s="166"/>
      <c r="C62" s="171"/>
      <c r="D62" s="171"/>
      <c r="E62" s="174"/>
      <c r="F62" s="171"/>
      <c r="G62" s="171"/>
      <c r="H62" s="171"/>
      <c r="I62" s="171"/>
      <c r="J62" s="171"/>
      <c r="K62" s="167"/>
    </row>
    <row r="63" spans="2:11" ht="15" customHeight="1">
      <c r="B63" s="166"/>
      <c r="C63" s="171"/>
      <c r="D63" s="277" t="s">
        <v>1224</v>
      </c>
      <c r="E63" s="277"/>
      <c r="F63" s="277"/>
      <c r="G63" s="277"/>
      <c r="H63" s="277"/>
      <c r="I63" s="277"/>
      <c r="J63" s="277"/>
      <c r="K63" s="167"/>
    </row>
    <row r="64" spans="2:11" ht="15" customHeight="1">
      <c r="B64" s="166"/>
      <c r="C64" s="171"/>
      <c r="D64" s="278" t="s">
        <v>1225</v>
      </c>
      <c r="E64" s="278"/>
      <c r="F64" s="278"/>
      <c r="G64" s="278"/>
      <c r="H64" s="278"/>
      <c r="I64" s="278"/>
      <c r="J64" s="278"/>
      <c r="K64" s="167"/>
    </row>
    <row r="65" spans="2:11" ht="15" customHeight="1">
      <c r="B65" s="166"/>
      <c r="C65" s="171"/>
      <c r="D65" s="277" t="s">
        <v>1226</v>
      </c>
      <c r="E65" s="277"/>
      <c r="F65" s="277"/>
      <c r="G65" s="277"/>
      <c r="H65" s="277"/>
      <c r="I65" s="277"/>
      <c r="J65" s="277"/>
      <c r="K65" s="167"/>
    </row>
    <row r="66" spans="2:11" ht="15" customHeight="1">
      <c r="B66" s="166"/>
      <c r="C66" s="171"/>
      <c r="D66" s="277" t="s">
        <v>1227</v>
      </c>
      <c r="E66" s="277"/>
      <c r="F66" s="277"/>
      <c r="G66" s="277"/>
      <c r="H66" s="277"/>
      <c r="I66" s="277"/>
      <c r="J66" s="277"/>
      <c r="K66" s="167"/>
    </row>
    <row r="67" spans="2:11" ht="15" customHeight="1">
      <c r="B67" s="166"/>
      <c r="C67" s="171"/>
      <c r="D67" s="277" t="s">
        <v>1228</v>
      </c>
      <c r="E67" s="277"/>
      <c r="F67" s="277"/>
      <c r="G67" s="277"/>
      <c r="H67" s="277"/>
      <c r="I67" s="277"/>
      <c r="J67" s="277"/>
      <c r="K67" s="167"/>
    </row>
    <row r="68" spans="2:11" ht="15" customHeight="1">
      <c r="B68" s="166"/>
      <c r="C68" s="171"/>
      <c r="D68" s="277" t="s">
        <v>1229</v>
      </c>
      <c r="E68" s="277"/>
      <c r="F68" s="277"/>
      <c r="G68" s="277"/>
      <c r="H68" s="277"/>
      <c r="I68" s="277"/>
      <c r="J68" s="277"/>
      <c r="K68" s="167"/>
    </row>
    <row r="69" spans="2:11" ht="12.75" customHeight="1">
      <c r="B69" s="175"/>
      <c r="C69" s="176"/>
      <c r="D69" s="176"/>
      <c r="E69" s="176"/>
      <c r="F69" s="176"/>
      <c r="G69" s="176"/>
      <c r="H69" s="176"/>
      <c r="I69" s="176"/>
      <c r="J69" s="176"/>
      <c r="K69" s="177"/>
    </row>
    <row r="70" spans="2:11" ht="18.75" customHeight="1">
      <c r="B70" s="178"/>
      <c r="C70" s="178"/>
      <c r="D70" s="178"/>
      <c r="E70" s="178"/>
      <c r="F70" s="178"/>
      <c r="G70" s="178"/>
      <c r="H70" s="178"/>
      <c r="I70" s="178"/>
      <c r="J70" s="178"/>
      <c r="K70" s="179"/>
    </row>
    <row r="71" spans="2:11" ht="18.75" customHeight="1"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2:11" ht="7.5" customHeight="1">
      <c r="B72" s="180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2:11" ht="45" customHeight="1">
      <c r="B73" s="183"/>
      <c r="C73" s="279" t="s">
        <v>1165</v>
      </c>
      <c r="D73" s="279"/>
      <c r="E73" s="279"/>
      <c r="F73" s="279"/>
      <c r="G73" s="279"/>
      <c r="H73" s="279"/>
      <c r="I73" s="279"/>
      <c r="J73" s="279"/>
      <c r="K73" s="184"/>
    </row>
    <row r="74" spans="2:11" ht="17.25" customHeight="1">
      <c r="B74" s="183"/>
      <c r="C74" s="185" t="s">
        <v>1230</v>
      </c>
      <c r="D74" s="185"/>
      <c r="E74" s="185"/>
      <c r="F74" s="185" t="s">
        <v>1231</v>
      </c>
      <c r="G74" s="186"/>
      <c r="H74" s="185" t="s">
        <v>122</v>
      </c>
      <c r="I74" s="185" t="s">
        <v>59</v>
      </c>
      <c r="J74" s="185" t="s">
        <v>1232</v>
      </c>
      <c r="K74" s="184"/>
    </row>
    <row r="75" spans="2:11" ht="17.25" customHeight="1">
      <c r="B75" s="183"/>
      <c r="C75" s="187" t="s">
        <v>1233</v>
      </c>
      <c r="D75" s="187"/>
      <c r="E75" s="187"/>
      <c r="F75" s="188" t="s">
        <v>1234</v>
      </c>
      <c r="G75" s="189"/>
      <c r="H75" s="187"/>
      <c r="I75" s="187"/>
      <c r="J75" s="187" t="s">
        <v>1235</v>
      </c>
      <c r="K75" s="184"/>
    </row>
    <row r="76" spans="2:11" ht="5.25" customHeight="1">
      <c r="B76" s="183"/>
      <c r="C76" s="190"/>
      <c r="D76" s="190"/>
      <c r="E76" s="190"/>
      <c r="F76" s="190"/>
      <c r="G76" s="191"/>
      <c r="H76" s="190"/>
      <c r="I76" s="190"/>
      <c r="J76" s="190"/>
      <c r="K76" s="184"/>
    </row>
    <row r="77" spans="2:11" ht="15" customHeight="1">
      <c r="B77" s="183"/>
      <c r="C77" s="173" t="s">
        <v>55</v>
      </c>
      <c r="D77" s="190"/>
      <c r="E77" s="190"/>
      <c r="F77" s="192" t="s">
        <v>14</v>
      </c>
      <c r="G77" s="191"/>
      <c r="H77" s="173" t="s">
        <v>1236</v>
      </c>
      <c r="I77" s="173" t="s">
        <v>1237</v>
      </c>
      <c r="J77" s="173">
        <v>20</v>
      </c>
      <c r="K77" s="184"/>
    </row>
    <row r="78" spans="2:11" ht="15" customHeight="1">
      <c r="B78" s="183"/>
      <c r="C78" s="173" t="s">
        <v>1238</v>
      </c>
      <c r="D78" s="173"/>
      <c r="E78" s="173"/>
      <c r="F78" s="192" t="s">
        <v>14</v>
      </c>
      <c r="G78" s="191"/>
      <c r="H78" s="173" t="s">
        <v>1239</v>
      </c>
      <c r="I78" s="173" t="s">
        <v>1237</v>
      </c>
      <c r="J78" s="173">
        <v>120</v>
      </c>
      <c r="K78" s="184"/>
    </row>
    <row r="79" spans="2:11" ht="15" customHeight="1">
      <c r="B79" s="193"/>
      <c r="C79" s="173" t="s">
        <v>1240</v>
      </c>
      <c r="D79" s="173"/>
      <c r="E79" s="173"/>
      <c r="F79" s="192" t="s">
        <v>1241</v>
      </c>
      <c r="G79" s="191"/>
      <c r="H79" s="173" t="s">
        <v>1242</v>
      </c>
      <c r="I79" s="173" t="s">
        <v>1237</v>
      </c>
      <c r="J79" s="173">
        <v>50</v>
      </c>
      <c r="K79" s="184"/>
    </row>
    <row r="80" spans="2:11" ht="15" customHeight="1">
      <c r="B80" s="193"/>
      <c r="C80" s="173" t="s">
        <v>1243</v>
      </c>
      <c r="D80" s="173"/>
      <c r="E80" s="173"/>
      <c r="F80" s="192" t="s">
        <v>14</v>
      </c>
      <c r="G80" s="191"/>
      <c r="H80" s="173" t="s">
        <v>1244</v>
      </c>
      <c r="I80" s="173" t="s">
        <v>1245</v>
      </c>
      <c r="J80" s="173"/>
      <c r="K80" s="184"/>
    </row>
    <row r="81" spans="2:11" ht="15" customHeight="1">
      <c r="B81" s="193"/>
      <c r="C81" s="194" t="s">
        <v>1246</v>
      </c>
      <c r="D81" s="194"/>
      <c r="E81" s="194"/>
      <c r="F81" s="195" t="s">
        <v>1241</v>
      </c>
      <c r="G81" s="194"/>
      <c r="H81" s="194" t="s">
        <v>1247</v>
      </c>
      <c r="I81" s="194" t="s">
        <v>1237</v>
      </c>
      <c r="J81" s="194">
        <v>15</v>
      </c>
      <c r="K81" s="184"/>
    </row>
    <row r="82" spans="2:11" ht="15" customHeight="1">
      <c r="B82" s="193"/>
      <c r="C82" s="194" t="s">
        <v>1248</v>
      </c>
      <c r="D82" s="194"/>
      <c r="E82" s="194"/>
      <c r="F82" s="195" t="s">
        <v>1241</v>
      </c>
      <c r="G82" s="194"/>
      <c r="H82" s="194" t="s">
        <v>1249</v>
      </c>
      <c r="I82" s="194" t="s">
        <v>1237</v>
      </c>
      <c r="J82" s="194">
        <v>15</v>
      </c>
      <c r="K82" s="184"/>
    </row>
    <row r="83" spans="2:11" ht="15" customHeight="1">
      <c r="B83" s="193"/>
      <c r="C83" s="194" t="s">
        <v>1250</v>
      </c>
      <c r="D83" s="194"/>
      <c r="E83" s="194"/>
      <c r="F83" s="195" t="s">
        <v>1241</v>
      </c>
      <c r="G83" s="194"/>
      <c r="H83" s="194" t="s">
        <v>1251</v>
      </c>
      <c r="I83" s="194" t="s">
        <v>1237</v>
      </c>
      <c r="J83" s="194">
        <v>20</v>
      </c>
      <c r="K83" s="184"/>
    </row>
    <row r="84" spans="2:11" ht="15" customHeight="1">
      <c r="B84" s="193"/>
      <c r="C84" s="194" t="s">
        <v>1252</v>
      </c>
      <c r="D84" s="194"/>
      <c r="E84" s="194"/>
      <c r="F84" s="195" t="s">
        <v>1241</v>
      </c>
      <c r="G84" s="194"/>
      <c r="H84" s="194" t="s">
        <v>1253</v>
      </c>
      <c r="I84" s="194" t="s">
        <v>1237</v>
      </c>
      <c r="J84" s="194">
        <v>20</v>
      </c>
      <c r="K84" s="184"/>
    </row>
    <row r="85" spans="2:11" ht="15" customHeight="1">
      <c r="B85" s="193"/>
      <c r="C85" s="173" t="s">
        <v>1254</v>
      </c>
      <c r="D85" s="173"/>
      <c r="E85" s="173"/>
      <c r="F85" s="192" t="s">
        <v>1241</v>
      </c>
      <c r="G85" s="191"/>
      <c r="H85" s="173" t="s">
        <v>1255</v>
      </c>
      <c r="I85" s="173" t="s">
        <v>1237</v>
      </c>
      <c r="J85" s="173">
        <v>50</v>
      </c>
      <c r="K85" s="184"/>
    </row>
    <row r="86" spans="2:11" ht="15" customHeight="1">
      <c r="B86" s="193"/>
      <c r="C86" s="173" t="s">
        <v>1256</v>
      </c>
      <c r="D86" s="173"/>
      <c r="E86" s="173"/>
      <c r="F86" s="192" t="s">
        <v>1241</v>
      </c>
      <c r="G86" s="191"/>
      <c r="H86" s="173" t="s">
        <v>1257</v>
      </c>
      <c r="I86" s="173" t="s">
        <v>1237</v>
      </c>
      <c r="J86" s="173">
        <v>20</v>
      </c>
      <c r="K86" s="184"/>
    </row>
    <row r="87" spans="2:11" ht="15" customHeight="1">
      <c r="B87" s="193"/>
      <c r="C87" s="173" t="s">
        <v>1258</v>
      </c>
      <c r="D87" s="173"/>
      <c r="E87" s="173"/>
      <c r="F87" s="192" t="s">
        <v>1241</v>
      </c>
      <c r="G87" s="191"/>
      <c r="H87" s="173" t="s">
        <v>1259</v>
      </c>
      <c r="I87" s="173" t="s">
        <v>1237</v>
      </c>
      <c r="J87" s="173">
        <v>20</v>
      </c>
      <c r="K87" s="184"/>
    </row>
    <row r="88" spans="2:11" ht="15" customHeight="1">
      <c r="B88" s="193"/>
      <c r="C88" s="173" t="s">
        <v>1260</v>
      </c>
      <c r="D88" s="173"/>
      <c r="E88" s="173"/>
      <c r="F88" s="192" t="s">
        <v>1241</v>
      </c>
      <c r="G88" s="191"/>
      <c r="H88" s="173" t="s">
        <v>1261</v>
      </c>
      <c r="I88" s="173" t="s">
        <v>1237</v>
      </c>
      <c r="J88" s="173">
        <v>50</v>
      </c>
      <c r="K88" s="184"/>
    </row>
    <row r="89" spans="2:11" ht="15" customHeight="1">
      <c r="B89" s="193"/>
      <c r="C89" s="173" t="s">
        <v>1262</v>
      </c>
      <c r="D89" s="173"/>
      <c r="E89" s="173"/>
      <c r="F89" s="192" t="s">
        <v>1241</v>
      </c>
      <c r="G89" s="191"/>
      <c r="H89" s="173" t="s">
        <v>1262</v>
      </c>
      <c r="I89" s="173" t="s">
        <v>1237</v>
      </c>
      <c r="J89" s="173">
        <v>50</v>
      </c>
      <c r="K89" s="184"/>
    </row>
    <row r="90" spans="2:11" ht="15" customHeight="1">
      <c r="B90" s="193"/>
      <c r="C90" s="173" t="s">
        <v>128</v>
      </c>
      <c r="D90" s="173"/>
      <c r="E90" s="173"/>
      <c r="F90" s="192" t="s">
        <v>1241</v>
      </c>
      <c r="G90" s="191"/>
      <c r="H90" s="173" t="s">
        <v>1263</v>
      </c>
      <c r="I90" s="173" t="s">
        <v>1237</v>
      </c>
      <c r="J90" s="173">
        <v>255</v>
      </c>
      <c r="K90" s="184"/>
    </row>
    <row r="91" spans="2:11" ht="15" customHeight="1">
      <c r="B91" s="193"/>
      <c r="C91" s="173" t="s">
        <v>1264</v>
      </c>
      <c r="D91" s="173"/>
      <c r="E91" s="173"/>
      <c r="F91" s="192" t="s">
        <v>14</v>
      </c>
      <c r="G91" s="191"/>
      <c r="H91" s="173" t="s">
        <v>1265</v>
      </c>
      <c r="I91" s="173" t="s">
        <v>1266</v>
      </c>
      <c r="J91" s="173"/>
      <c r="K91" s="184"/>
    </row>
    <row r="92" spans="2:11" ht="15" customHeight="1">
      <c r="B92" s="193"/>
      <c r="C92" s="173" t="s">
        <v>1267</v>
      </c>
      <c r="D92" s="173"/>
      <c r="E92" s="173"/>
      <c r="F92" s="192" t="s">
        <v>14</v>
      </c>
      <c r="G92" s="191"/>
      <c r="H92" s="173" t="s">
        <v>1268</v>
      </c>
      <c r="I92" s="173" t="s">
        <v>1269</v>
      </c>
      <c r="J92" s="173"/>
      <c r="K92" s="184"/>
    </row>
    <row r="93" spans="2:11" ht="15" customHeight="1">
      <c r="B93" s="193"/>
      <c r="C93" s="173" t="s">
        <v>1270</v>
      </c>
      <c r="D93" s="173"/>
      <c r="E93" s="173"/>
      <c r="F93" s="192" t="s">
        <v>14</v>
      </c>
      <c r="G93" s="191"/>
      <c r="H93" s="173" t="s">
        <v>1270</v>
      </c>
      <c r="I93" s="173" t="s">
        <v>1269</v>
      </c>
      <c r="J93" s="173"/>
      <c r="K93" s="184"/>
    </row>
    <row r="94" spans="2:11" ht="15" customHeight="1">
      <c r="B94" s="193"/>
      <c r="C94" s="173" t="s">
        <v>40</v>
      </c>
      <c r="D94" s="173"/>
      <c r="E94" s="173"/>
      <c r="F94" s="192" t="s">
        <v>14</v>
      </c>
      <c r="G94" s="191"/>
      <c r="H94" s="173" t="s">
        <v>1271</v>
      </c>
      <c r="I94" s="173" t="s">
        <v>1269</v>
      </c>
      <c r="J94" s="173"/>
      <c r="K94" s="184"/>
    </row>
    <row r="95" spans="2:11" ht="15" customHeight="1">
      <c r="B95" s="193"/>
      <c r="C95" s="173" t="s">
        <v>50</v>
      </c>
      <c r="D95" s="173"/>
      <c r="E95" s="173"/>
      <c r="F95" s="192" t="s">
        <v>14</v>
      </c>
      <c r="G95" s="191"/>
      <c r="H95" s="173" t="s">
        <v>1272</v>
      </c>
      <c r="I95" s="173" t="s">
        <v>1269</v>
      </c>
      <c r="J95" s="173"/>
      <c r="K95" s="184"/>
    </row>
    <row r="96" spans="2:11" ht="15" customHeight="1">
      <c r="B96" s="196"/>
      <c r="C96" s="197"/>
      <c r="D96" s="197"/>
      <c r="E96" s="197"/>
      <c r="F96" s="197"/>
      <c r="G96" s="197"/>
      <c r="H96" s="197"/>
      <c r="I96" s="197"/>
      <c r="J96" s="197"/>
      <c r="K96" s="198"/>
    </row>
    <row r="97" spans="2:11" ht="18.75" customHeight="1">
      <c r="B97" s="199"/>
      <c r="C97" s="200"/>
      <c r="D97" s="200"/>
      <c r="E97" s="200"/>
      <c r="F97" s="200"/>
      <c r="G97" s="200"/>
      <c r="H97" s="200"/>
      <c r="I97" s="200"/>
      <c r="J97" s="200"/>
      <c r="K97" s="199"/>
    </row>
    <row r="98" spans="2:11" ht="18.75" customHeight="1"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2:11" ht="7.5" customHeight="1">
      <c r="B99" s="180"/>
      <c r="C99" s="181"/>
      <c r="D99" s="181"/>
      <c r="E99" s="181"/>
      <c r="F99" s="181"/>
      <c r="G99" s="181"/>
      <c r="H99" s="181"/>
      <c r="I99" s="181"/>
      <c r="J99" s="181"/>
      <c r="K99" s="182"/>
    </row>
    <row r="100" spans="2:11" ht="45" customHeight="1">
      <c r="B100" s="183"/>
      <c r="C100" s="279" t="s">
        <v>1273</v>
      </c>
      <c r="D100" s="279"/>
      <c r="E100" s="279"/>
      <c r="F100" s="279"/>
      <c r="G100" s="279"/>
      <c r="H100" s="279"/>
      <c r="I100" s="279"/>
      <c r="J100" s="279"/>
      <c r="K100" s="184"/>
    </row>
    <row r="101" spans="2:11" ht="17.25" customHeight="1">
      <c r="B101" s="183"/>
      <c r="C101" s="185" t="s">
        <v>1230</v>
      </c>
      <c r="D101" s="185"/>
      <c r="E101" s="185"/>
      <c r="F101" s="185" t="s">
        <v>1231</v>
      </c>
      <c r="G101" s="186"/>
      <c r="H101" s="185" t="s">
        <v>122</v>
      </c>
      <c r="I101" s="185" t="s">
        <v>59</v>
      </c>
      <c r="J101" s="185" t="s">
        <v>1232</v>
      </c>
      <c r="K101" s="184"/>
    </row>
    <row r="102" spans="2:11" ht="17.25" customHeight="1">
      <c r="B102" s="183"/>
      <c r="C102" s="187" t="s">
        <v>1233</v>
      </c>
      <c r="D102" s="187"/>
      <c r="E102" s="187"/>
      <c r="F102" s="188" t="s">
        <v>1234</v>
      </c>
      <c r="G102" s="189"/>
      <c r="H102" s="187"/>
      <c r="I102" s="187"/>
      <c r="J102" s="187" t="s">
        <v>1235</v>
      </c>
      <c r="K102" s="184"/>
    </row>
    <row r="103" spans="2:11" ht="5.25" customHeight="1">
      <c r="B103" s="183"/>
      <c r="C103" s="185"/>
      <c r="D103" s="185"/>
      <c r="E103" s="185"/>
      <c r="F103" s="185"/>
      <c r="G103" s="201"/>
      <c r="H103" s="185"/>
      <c r="I103" s="185"/>
      <c r="J103" s="185"/>
      <c r="K103" s="184"/>
    </row>
    <row r="104" spans="2:11" ht="15" customHeight="1">
      <c r="B104" s="183"/>
      <c r="C104" s="173" t="s">
        <v>55</v>
      </c>
      <c r="D104" s="190"/>
      <c r="E104" s="190"/>
      <c r="F104" s="192" t="s">
        <v>14</v>
      </c>
      <c r="G104" s="201"/>
      <c r="H104" s="173" t="s">
        <v>1274</v>
      </c>
      <c r="I104" s="173" t="s">
        <v>1237</v>
      </c>
      <c r="J104" s="173">
        <v>20</v>
      </c>
      <c r="K104" s="184"/>
    </row>
    <row r="105" spans="2:11" ht="15" customHeight="1">
      <c r="B105" s="183"/>
      <c r="C105" s="173" t="s">
        <v>1238</v>
      </c>
      <c r="D105" s="173"/>
      <c r="E105" s="173"/>
      <c r="F105" s="192" t="s">
        <v>14</v>
      </c>
      <c r="G105" s="173"/>
      <c r="H105" s="173" t="s">
        <v>1274</v>
      </c>
      <c r="I105" s="173" t="s">
        <v>1237</v>
      </c>
      <c r="J105" s="173">
        <v>120</v>
      </c>
      <c r="K105" s="184"/>
    </row>
    <row r="106" spans="2:11" ht="15" customHeight="1">
      <c r="B106" s="193"/>
      <c r="C106" s="173" t="s">
        <v>1240</v>
      </c>
      <c r="D106" s="173"/>
      <c r="E106" s="173"/>
      <c r="F106" s="192" t="s">
        <v>1241</v>
      </c>
      <c r="G106" s="173"/>
      <c r="H106" s="173" t="s">
        <v>1274</v>
      </c>
      <c r="I106" s="173" t="s">
        <v>1237</v>
      </c>
      <c r="J106" s="173">
        <v>50</v>
      </c>
      <c r="K106" s="184"/>
    </row>
    <row r="107" spans="2:11" ht="15" customHeight="1">
      <c r="B107" s="193"/>
      <c r="C107" s="173" t="s">
        <v>1243</v>
      </c>
      <c r="D107" s="173"/>
      <c r="E107" s="173"/>
      <c r="F107" s="192" t="s">
        <v>14</v>
      </c>
      <c r="G107" s="173"/>
      <c r="H107" s="173" t="s">
        <v>1274</v>
      </c>
      <c r="I107" s="173" t="s">
        <v>1245</v>
      </c>
      <c r="J107" s="173"/>
      <c r="K107" s="184"/>
    </row>
    <row r="108" spans="2:11" ht="15" customHeight="1">
      <c r="B108" s="193"/>
      <c r="C108" s="173" t="s">
        <v>1254</v>
      </c>
      <c r="D108" s="173"/>
      <c r="E108" s="173"/>
      <c r="F108" s="192" t="s">
        <v>1241</v>
      </c>
      <c r="G108" s="173"/>
      <c r="H108" s="173" t="s">
        <v>1274</v>
      </c>
      <c r="I108" s="173" t="s">
        <v>1237</v>
      </c>
      <c r="J108" s="173">
        <v>50</v>
      </c>
      <c r="K108" s="184"/>
    </row>
    <row r="109" spans="2:11" ht="15" customHeight="1">
      <c r="B109" s="193"/>
      <c r="C109" s="173" t="s">
        <v>1262</v>
      </c>
      <c r="D109" s="173"/>
      <c r="E109" s="173"/>
      <c r="F109" s="192" t="s">
        <v>1241</v>
      </c>
      <c r="G109" s="173"/>
      <c r="H109" s="173" t="s">
        <v>1274</v>
      </c>
      <c r="I109" s="173" t="s">
        <v>1237</v>
      </c>
      <c r="J109" s="173">
        <v>50</v>
      </c>
      <c r="K109" s="184"/>
    </row>
    <row r="110" spans="2:11" ht="15" customHeight="1">
      <c r="B110" s="193"/>
      <c r="C110" s="173" t="s">
        <v>1260</v>
      </c>
      <c r="D110" s="173"/>
      <c r="E110" s="173"/>
      <c r="F110" s="192" t="s">
        <v>1241</v>
      </c>
      <c r="G110" s="173"/>
      <c r="H110" s="173" t="s">
        <v>1274</v>
      </c>
      <c r="I110" s="173" t="s">
        <v>1237</v>
      </c>
      <c r="J110" s="173">
        <v>50</v>
      </c>
      <c r="K110" s="184"/>
    </row>
    <row r="111" spans="2:11" ht="15" customHeight="1">
      <c r="B111" s="193"/>
      <c r="C111" s="173" t="s">
        <v>55</v>
      </c>
      <c r="D111" s="173"/>
      <c r="E111" s="173"/>
      <c r="F111" s="192" t="s">
        <v>14</v>
      </c>
      <c r="G111" s="173"/>
      <c r="H111" s="173" t="s">
        <v>1275</v>
      </c>
      <c r="I111" s="173" t="s">
        <v>1237</v>
      </c>
      <c r="J111" s="173">
        <v>20</v>
      </c>
      <c r="K111" s="184"/>
    </row>
    <row r="112" spans="2:11" ht="15" customHeight="1">
      <c r="B112" s="193"/>
      <c r="C112" s="173" t="s">
        <v>1276</v>
      </c>
      <c r="D112" s="173"/>
      <c r="E112" s="173"/>
      <c r="F112" s="192" t="s">
        <v>14</v>
      </c>
      <c r="G112" s="173"/>
      <c r="H112" s="173" t="s">
        <v>1277</v>
      </c>
      <c r="I112" s="173" t="s">
        <v>1237</v>
      </c>
      <c r="J112" s="173">
        <v>120</v>
      </c>
      <c r="K112" s="184"/>
    </row>
    <row r="113" spans="2:11" ht="15" customHeight="1">
      <c r="B113" s="193"/>
      <c r="C113" s="173" t="s">
        <v>40</v>
      </c>
      <c r="D113" s="173"/>
      <c r="E113" s="173"/>
      <c r="F113" s="192" t="s">
        <v>14</v>
      </c>
      <c r="G113" s="173"/>
      <c r="H113" s="173" t="s">
        <v>1278</v>
      </c>
      <c r="I113" s="173" t="s">
        <v>1269</v>
      </c>
      <c r="J113" s="173"/>
      <c r="K113" s="184"/>
    </row>
    <row r="114" spans="2:11" ht="15" customHeight="1">
      <c r="B114" s="193"/>
      <c r="C114" s="173" t="s">
        <v>50</v>
      </c>
      <c r="D114" s="173"/>
      <c r="E114" s="173"/>
      <c r="F114" s="192" t="s">
        <v>14</v>
      </c>
      <c r="G114" s="173"/>
      <c r="H114" s="173" t="s">
        <v>1279</v>
      </c>
      <c r="I114" s="173" t="s">
        <v>1269</v>
      </c>
      <c r="J114" s="173"/>
      <c r="K114" s="184"/>
    </row>
    <row r="115" spans="2:11" ht="15" customHeight="1">
      <c r="B115" s="193"/>
      <c r="C115" s="173" t="s">
        <v>59</v>
      </c>
      <c r="D115" s="173"/>
      <c r="E115" s="173"/>
      <c r="F115" s="192" t="s">
        <v>14</v>
      </c>
      <c r="G115" s="173"/>
      <c r="H115" s="173" t="s">
        <v>1280</v>
      </c>
      <c r="I115" s="173" t="s">
        <v>1281</v>
      </c>
      <c r="J115" s="173"/>
      <c r="K115" s="184"/>
    </row>
    <row r="116" spans="2:11" ht="15" customHeight="1">
      <c r="B116" s="196"/>
      <c r="C116" s="202"/>
      <c r="D116" s="202"/>
      <c r="E116" s="202"/>
      <c r="F116" s="202"/>
      <c r="G116" s="202"/>
      <c r="H116" s="202"/>
      <c r="I116" s="202"/>
      <c r="J116" s="202"/>
      <c r="K116" s="198"/>
    </row>
    <row r="117" spans="2:11" ht="18.75" customHeight="1">
      <c r="B117" s="203"/>
      <c r="C117" s="169"/>
      <c r="D117" s="169"/>
      <c r="E117" s="169"/>
      <c r="F117" s="204"/>
      <c r="G117" s="169"/>
      <c r="H117" s="169"/>
      <c r="I117" s="169"/>
      <c r="J117" s="169"/>
      <c r="K117" s="203"/>
    </row>
    <row r="118" spans="2:11" ht="18.75" customHeight="1"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2:11" ht="7.5" customHeight="1">
      <c r="B119" s="205"/>
      <c r="C119" s="206"/>
      <c r="D119" s="206"/>
      <c r="E119" s="206"/>
      <c r="F119" s="206"/>
      <c r="G119" s="206"/>
      <c r="H119" s="206"/>
      <c r="I119" s="206"/>
      <c r="J119" s="206"/>
      <c r="K119" s="207"/>
    </row>
    <row r="120" spans="2:11" ht="45" customHeight="1">
      <c r="B120" s="208"/>
      <c r="C120" s="275" t="s">
        <v>1282</v>
      </c>
      <c r="D120" s="275"/>
      <c r="E120" s="275"/>
      <c r="F120" s="275"/>
      <c r="G120" s="275"/>
      <c r="H120" s="275"/>
      <c r="I120" s="275"/>
      <c r="J120" s="275"/>
      <c r="K120" s="209"/>
    </row>
    <row r="121" spans="2:11" ht="17.25" customHeight="1">
      <c r="B121" s="210"/>
      <c r="C121" s="185" t="s">
        <v>1230</v>
      </c>
      <c r="D121" s="185"/>
      <c r="E121" s="185"/>
      <c r="F121" s="185" t="s">
        <v>1231</v>
      </c>
      <c r="G121" s="186"/>
      <c r="H121" s="185" t="s">
        <v>122</v>
      </c>
      <c r="I121" s="185" t="s">
        <v>59</v>
      </c>
      <c r="J121" s="185" t="s">
        <v>1232</v>
      </c>
      <c r="K121" s="211"/>
    </row>
    <row r="122" spans="2:11" ht="17.25" customHeight="1">
      <c r="B122" s="210"/>
      <c r="C122" s="187" t="s">
        <v>1233</v>
      </c>
      <c r="D122" s="187"/>
      <c r="E122" s="187"/>
      <c r="F122" s="188" t="s">
        <v>1234</v>
      </c>
      <c r="G122" s="189"/>
      <c r="H122" s="187"/>
      <c r="I122" s="187"/>
      <c r="J122" s="187" t="s">
        <v>1235</v>
      </c>
      <c r="K122" s="211"/>
    </row>
    <row r="123" spans="2:11" ht="5.25" customHeight="1">
      <c r="B123" s="212"/>
      <c r="C123" s="190"/>
      <c r="D123" s="190"/>
      <c r="E123" s="190"/>
      <c r="F123" s="190"/>
      <c r="G123" s="173"/>
      <c r="H123" s="190"/>
      <c r="I123" s="190"/>
      <c r="J123" s="190"/>
      <c r="K123" s="213"/>
    </row>
    <row r="124" spans="2:11" ht="15" customHeight="1">
      <c r="B124" s="212"/>
      <c r="C124" s="173" t="s">
        <v>1238</v>
      </c>
      <c r="D124" s="190"/>
      <c r="E124" s="190"/>
      <c r="F124" s="192" t="s">
        <v>14</v>
      </c>
      <c r="G124" s="173"/>
      <c r="H124" s="173" t="s">
        <v>1274</v>
      </c>
      <c r="I124" s="173" t="s">
        <v>1237</v>
      </c>
      <c r="J124" s="173">
        <v>120</v>
      </c>
      <c r="K124" s="214"/>
    </row>
    <row r="125" spans="2:11" ht="15" customHeight="1">
      <c r="B125" s="212"/>
      <c r="C125" s="173" t="s">
        <v>1283</v>
      </c>
      <c r="D125" s="173"/>
      <c r="E125" s="173"/>
      <c r="F125" s="192" t="s">
        <v>14</v>
      </c>
      <c r="G125" s="173"/>
      <c r="H125" s="173" t="s">
        <v>1284</v>
      </c>
      <c r="I125" s="173" t="s">
        <v>1237</v>
      </c>
      <c r="J125" s="173" t="s">
        <v>1285</v>
      </c>
      <c r="K125" s="214"/>
    </row>
    <row r="126" spans="2:11" ht="15" customHeight="1">
      <c r="B126" s="212"/>
      <c r="C126" s="173" t="s">
        <v>1185</v>
      </c>
      <c r="D126" s="173"/>
      <c r="E126" s="173"/>
      <c r="F126" s="192" t="s">
        <v>14</v>
      </c>
      <c r="G126" s="173"/>
      <c r="H126" s="173" t="s">
        <v>1286</v>
      </c>
      <c r="I126" s="173" t="s">
        <v>1237</v>
      </c>
      <c r="J126" s="173" t="s">
        <v>1285</v>
      </c>
      <c r="K126" s="214"/>
    </row>
    <row r="127" spans="2:11" ht="15" customHeight="1">
      <c r="B127" s="212"/>
      <c r="C127" s="173" t="s">
        <v>1246</v>
      </c>
      <c r="D127" s="173"/>
      <c r="E127" s="173"/>
      <c r="F127" s="192" t="s">
        <v>1241</v>
      </c>
      <c r="G127" s="173"/>
      <c r="H127" s="173" t="s">
        <v>1247</v>
      </c>
      <c r="I127" s="173" t="s">
        <v>1237</v>
      </c>
      <c r="J127" s="173">
        <v>15</v>
      </c>
      <c r="K127" s="214"/>
    </row>
    <row r="128" spans="2:11" ht="15" customHeight="1">
      <c r="B128" s="212"/>
      <c r="C128" s="194" t="s">
        <v>1248</v>
      </c>
      <c r="D128" s="194"/>
      <c r="E128" s="194"/>
      <c r="F128" s="195" t="s">
        <v>1241</v>
      </c>
      <c r="G128" s="194"/>
      <c r="H128" s="194" t="s">
        <v>1249</v>
      </c>
      <c r="I128" s="194" t="s">
        <v>1237</v>
      </c>
      <c r="J128" s="194">
        <v>15</v>
      </c>
      <c r="K128" s="214"/>
    </row>
    <row r="129" spans="2:11" ht="15" customHeight="1">
      <c r="B129" s="212"/>
      <c r="C129" s="194" t="s">
        <v>1250</v>
      </c>
      <c r="D129" s="194"/>
      <c r="E129" s="194"/>
      <c r="F129" s="195" t="s">
        <v>1241</v>
      </c>
      <c r="G129" s="194"/>
      <c r="H129" s="194" t="s">
        <v>1251</v>
      </c>
      <c r="I129" s="194" t="s">
        <v>1237</v>
      </c>
      <c r="J129" s="194">
        <v>20</v>
      </c>
      <c r="K129" s="214"/>
    </row>
    <row r="130" spans="2:11" ht="15" customHeight="1">
      <c r="B130" s="212"/>
      <c r="C130" s="194" t="s">
        <v>1252</v>
      </c>
      <c r="D130" s="194"/>
      <c r="E130" s="194"/>
      <c r="F130" s="195" t="s">
        <v>1241</v>
      </c>
      <c r="G130" s="194"/>
      <c r="H130" s="194" t="s">
        <v>1253</v>
      </c>
      <c r="I130" s="194" t="s">
        <v>1237</v>
      </c>
      <c r="J130" s="194">
        <v>20</v>
      </c>
      <c r="K130" s="214"/>
    </row>
    <row r="131" spans="2:11" ht="15" customHeight="1">
      <c r="B131" s="212"/>
      <c r="C131" s="173" t="s">
        <v>1240</v>
      </c>
      <c r="D131" s="173"/>
      <c r="E131" s="173"/>
      <c r="F131" s="192" t="s">
        <v>1241</v>
      </c>
      <c r="G131" s="173"/>
      <c r="H131" s="173" t="s">
        <v>1274</v>
      </c>
      <c r="I131" s="173" t="s">
        <v>1237</v>
      </c>
      <c r="J131" s="173">
        <v>50</v>
      </c>
      <c r="K131" s="214"/>
    </row>
    <row r="132" spans="2:11" ht="15" customHeight="1">
      <c r="B132" s="212"/>
      <c r="C132" s="173" t="s">
        <v>1254</v>
      </c>
      <c r="D132" s="173"/>
      <c r="E132" s="173"/>
      <c r="F132" s="192" t="s">
        <v>1241</v>
      </c>
      <c r="G132" s="173"/>
      <c r="H132" s="173" t="s">
        <v>1274</v>
      </c>
      <c r="I132" s="173" t="s">
        <v>1237</v>
      </c>
      <c r="J132" s="173">
        <v>50</v>
      </c>
      <c r="K132" s="214"/>
    </row>
    <row r="133" spans="2:11" ht="15" customHeight="1">
      <c r="B133" s="212"/>
      <c r="C133" s="173" t="s">
        <v>1260</v>
      </c>
      <c r="D133" s="173"/>
      <c r="E133" s="173"/>
      <c r="F133" s="192" t="s">
        <v>1241</v>
      </c>
      <c r="G133" s="173"/>
      <c r="H133" s="173" t="s">
        <v>1274</v>
      </c>
      <c r="I133" s="173" t="s">
        <v>1237</v>
      </c>
      <c r="J133" s="173">
        <v>50</v>
      </c>
      <c r="K133" s="214"/>
    </row>
    <row r="134" spans="2:11" ht="15" customHeight="1">
      <c r="B134" s="212"/>
      <c r="C134" s="173" t="s">
        <v>1262</v>
      </c>
      <c r="D134" s="173"/>
      <c r="E134" s="173"/>
      <c r="F134" s="192" t="s">
        <v>1241</v>
      </c>
      <c r="G134" s="173"/>
      <c r="H134" s="173" t="s">
        <v>1274</v>
      </c>
      <c r="I134" s="173" t="s">
        <v>1237</v>
      </c>
      <c r="J134" s="173">
        <v>50</v>
      </c>
      <c r="K134" s="214"/>
    </row>
    <row r="135" spans="2:11" ht="15" customHeight="1">
      <c r="B135" s="212"/>
      <c r="C135" s="173" t="s">
        <v>128</v>
      </c>
      <c r="D135" s="173"/>
      <c r="E135" s="173"/>
      <c r="F135" s="192" t="s">
        <v>1241</v>
      </c>
      <c r="G135" s="173"/>
      <c r="H135" s="173" t="s">
        <v>1287</v>
      </c>
      <c r="I135" s="173" t="s">
        <v>1237</v>
      </c>
      <c r="J135" s="173">
        <v>255</v>
      </c>
      <c r="K135" s="214"/>
    </row>
    <row r="136" spans="2:11" ht="15" customHeight="1">
      <c r="B136" s="212"/>
      <c r="C136" s="173" t="s">
        <v>1264</v>
      </c>
      <c r="D136" s="173"/>
      <c r="E136" s="173"/>
      <c r="F136" s="192" t="s">
        <v>14</v>
      </c>
      <c r="G136" s="173"/>
      <c r="H136" s="173" t="s">
        <v>1288</v>
      </c>
      <c r="I136" s="173" t="s">
        <v>1266</v>
      </c>
      <c r="J136" s="173"/>
      <c r="K136" s="214"/>
    </row>
    <row r="137" spans="2:11" ht="15" customHeight="1">
      <c r="B137" s="212"/>
      <c r="C137" s="173" t="s">
        <v>1267</v>
      </c>
      <c r="D137" s="173"/>
      <c r="E137" s="173"/>
      <c r="F137" s="192" t="s">
        <v>14</v>
      </c>
      <c r="G137" s="173"/>
      <c r="H137" s="173" t="s">
        <v>1289</v>
      </c>
      <c r="I137" s="173" t="s">
        <v>1269</v>
      </c>
      <c r="J137" s="173"/>
      <c r="K137" s="214"/>
    </row>
    <row r="138" spans="2:11" ht="15" customHeight="1">
      <c r="B138" s="212"/>
      <c r="C138" s="173" t="s">
        <v>1270</v>
      </c>
      <c r="D138" s="173"/>
      <c r="E138" s="173"/>
      <c r="F138" s="192" t="s">
        <v>14</v>
      </c>
      <c r="G138" s="173"/>
      <c r="H138" s="173" t="s">
        <v>1270</v>
      </c>
      <c r="I138" s="173" t="s">
        <v>1269</v>
      </c>
      <c r="J138" s="173"/>
      <c r="K138" s="214"/>
    </row>
    <row r="139" spans="2:11" ht="15" customHeight="1">
      <c r="B139" s="212"/>
      <c r="C139" s="173" t="s">
        <v>40</v>
      </c>
      <c r="D139" s="173"/>
      <c r="E139" s="173"/>
      <c r="F139" s="192" t="s">
        <v>14</v>
      </c>
      <c r="G139" s="173"/>
      <c r="H139" s="173" t="s">
        <v>1290</v>
      </c>
      <c r="I139" s="173" t="s">
        <v>1269</v>
      </c>
      <c r="J139" s="173"/>
      <c r="K139" s="214"/>
    </row>
    <row r="140" spans="2:11" ht="15" customHeight="1">
      <c r="B140" s="212"/>
      <c r="C140" s="173" t="s">
        <v>1291</v>
      </c>
      <c r="D140" s="173"/>
      <c r="E140" s="173"/>
      <c r="F140" s="192" t="s">
        <v>14</v>
      </c>
      <c r="G140" s="173"/>
      <c r="H140" s="173" t="s">
        <v>1292</v>
      </c>
      <c r="I140" s="173" t="s">
        <v>1269</v>
      </c>
      <c r="J140" s="173"/>
      <c r="K140" s="214"/>
    </row>
    <row r="141" spans="2:11" ht="15" customHeight="1">
      <c r="B141" s="215"/>
      <c r="C141" s="216"/>
      <c r="D141" s="216"/>
      <c r="E141" s="216"/>
      <c r="F141" s="216"/>
      <c r="G141" s="216"/>
      <c r="H141" s="216"/>
      <c r="I141" s="216"/>
      <c r="J141" s="216"/>
      <c r="K141" s="217"/>
    </row>
    <row r="142" spans="2:11" ht="18.75" customHeight="1">
      <c r="B142" s="169"/>
      <c r="C142" s="169"/>
      <c r="D142" s="169"/>
      <c r="E142" s="169"/>
      <c r="F142" s="204"/>
      <c r="G142" s="169"/>
      <c r="H142" s="169"/>
      <c r="I142" s="169"/>
      <c r="J142" s="169"/>
      <c r="K142" s="169"/>
    </row>
    <row r="143" spans="2:11" ht="18.75" customHeight="1"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2:11" ht="7.5" customHeight="1">
      <c r="B144" s="180"/>
      <c r="C144" s="181"/>
      <c r="D144" s="181"/>
      <c r="E144" s="181"/>
      <c r="F144" s="181"/>
      <c r="G144" s="181"/>
      <c r="H144" s="181"/>
      <c r="I144" s="181"/>
      <c r="J144" s="181"/>
      <c r="K144" s="182"/>
    </row>
    <row r="145" spans="2:11" ht="45" customHeight="1">
      <c r="B145" s="183"/>
      <c r="C145" s="279" t="s">
        <v>1293</v>
      </c>
      <c r="D145" s="279"/>
      <c r="E145" s="279"/>
      <c r="F145" s="279"/>
      <c r="G145" s="279"/>
      <c r="H145" s="279"/>
      <c r="I145" s="279"/>
      <c r="J145" s="279"/>
      <c r="K145" s="184"/>
    </row>
    <row r="146" spans="2:11" ht="17.25" customHeight="1">
      <c r="B146" s="183"/>
      <c r="C146" s="185" t="s">
        <v>1230</v>
      </c>
      <c r="D146" s="185"/>
      <c r="E146" s="185"/>
      <c r="F146" s="185" t="s">
        <v>1231</v>
      </c>
      <c r="G146" s="186"/>
      <c r="H146" s="185" t="s">
        <v>122</v>
      </c>
      <c r="I146" s="185" t="s">
        <v>59</v>
      </c>
      <c r="J146" s="185" t="s">
        <v>1232</v>
      </c>
      <c r="K146" s="184"/>
    </row>
    <row r="147" spans="2:11" ht="17.25" customHeight="1">
      <c r="B147" s="183"/>
      <c r="C147" s="187" t="s">
        <v>1233</v>
      </c>
      <c r="D147" s="187"/>
      <c r="E147" s="187"/>
      <c r="F147" s="188" t="s">
        <v>1234</v>
      </c>
      <c r="G147" s="189"/>
      <c r="H147" s="187"/>
      <c r="I147" s="187"/>
      <c r="J147" s="187" t="s">
        <v>1235</v>
      </c>
      <c r="K147" s="184"/>
    </row>
    <row r="148" spans="2:11" ht="5.25" customHeight="1">
      <c r="B148" s="193"/>
      <c r="C148" s="190"/>
      <c r="D148" s="190"/>
      <c r="E148" s="190"/>
      <c r="F148" s="190"/>
      <c r="G148" s="191"/>
      <c r="H148" s="190"/>
      <c r="I148" s="190"/>
      <c r="J148" s="190"/>
      <c r="K148" s="214"/>
    </row>
    <row r="149" spans="2:11" ht="15" customHeight="1">
      <c r="B149" s="193"/>
      <c r="C149" s="218" t="s">
        <v>1238</v>
      </c>
      <c r="D149" s="173"/>
      <c r="E149" s="173"/>
      <c r="F149" s="219" t="s">
        <v>14</v>
      </c>
      <c r="G149" s="173"/>
      <c r="H149" s="218" t="s">
        <v>1274</v>
      </c>
      <c r="I149" s="218" t="s">
        <v>1237</v>
      </c>
      <c r="J149" s="218">
        <v>120</v>
      </c>
      <c r="K149" s="214"/>
    </row>
    <row r="150" spans="2:11" ht="15" customHeight="1">
      <c r="B150" s="193"/>
      <c r="C150" s="218" t="s">
        <v>1283</v>
      </c>
      <c r="D150" s="173"/>
      <c r="E150" s="173"/>
      <c r="F150" s="219" t="s">
        <v>14</v>
      </c>
      <c r="G150" s="173"/>
      <c r="H150" s="218" t="s">
        <v>1294</v>
      </c>
      <c r="I150" s="218" t="s">
        <v>1237</v>
      </c>
      <c r="J150" s="218" t="s">
        <v>1285</v>
      </c>
      <c r="K150" s="214"/>
    </row>
    <row r="151" spans="2:11" ht="15" customHeight="1">
      <c r="B151" s="193"/>
      <c r="C151" s="218" t="s">
        <v>1185</v>
      </c>
      <c r="D151" s="173"/>
      <c r="E151" s="173"/>
      <c r="F151" s="219" t="s">
        <v>14</v>
      </c>
      <c r="G151" s="173"/>
      <c r="H151" s="218" t="s">
        <v>1295</v>
      </c>
      <c r="I151" s="218" t="s">
        <v>1237</v>
      </c>
      <c r="J151" s="218" t="s">
        <v>1285</v>
      </c>
      <c r="K151" s="214"/>
    </row>
    <row r="152" spans="2:11" ht="15" customHeight="1">
      <c r="B152" s="193"/>
      <c r="C152" s="218" t="s">
        <v>1240</v>
      </c>
      <c r="D152" s="173"/>
      <c r="E152" s="173"/>
      <c r="F152" s="219" t="s">
        <v>1241</v>
      </c>
      <c r="G152" s="173"/>
      <c r="H152" s="218" t="s">
        <v>1274</v>
      </c>
      <c r="I152" s="218" t="s">
        <v>1237</v>
      </c>
      <c r="J152" s="218">
        <v>50</v>
      </c>
      <c r="K152" s="214"/>
    </row>
    <row r="153" spans="2:11" ht="15" customHeight="1">
      <c r="B153" s="193"/>
      <c r="C153" s="218" t="s">
        <v>1243</v>
      </c>
      <c r="D153" s="173"/>
      <c r="E153" s="173"/>
      <c r="F153" s="219" t="s">
        <v>14</v>
      </c>
      <c r="G153" s="173"/>
      <c r="H153" s="218" t="s">
        <v>1274</v>
      </c>
      <c r="I153" s="218" t="s">
        <v>1245</v>
      </c>
      <c r="J153" s="218"/>
      <c r="K153" s="214"/>
    </row>
    <row r="154" spans="2:11" ht="15" customHeight="1">
      <c r="B154" s="193"/>
      <c r="C154" s="218" t="s">
        <v>1254</v>
      </c>
      <c r="D154" s="173"/>
      <c r="E154" s="173"/>
      <c r="F154" s="219" t="s">
        <v>1241</v>
      </c>
      <c r="G154" s="173"/>
      <c r="H154" s="218" t="s">
        <v>1274</v>
      </c>
      <c r="I154" s="218" t="s">
        <v>1237</v>
      </c>
      <c r="J154" s="218">
        <v>50</v>
      </c>
      <c r="K154" s="214"/>
    </row>
    <row r="155" spans="2:11" ht="15" customHeight="1">
      <c r="B155" s="193"/>
      <c r="C155" s="218" t="s">
        <v>1262</v>
      </c>
      <c r="D155" s="173"/>
      <c r="E155" s="173"/>
      <c r="F155" s="219" t="s">
        <v>1241</v>
      </c>
      <c r="G155" s="173"/>
      <c r="H155" s="218" t="s">
        <v>1274</v>
      </c>
      <c r="I155" s="218" t="s">
        <v>1237</v>
      </c>
      <c r="J155" s="218">
        <v>50</v>
      </c>
      <c r="K155" s="214"/>
    </row>
    <row r="156" spans="2:11" ht="15" customHeight="1">
      <c r="B156" s="193"/>
      <c r="C156" s="218" t="s">
        <v>1260</v>
      </c>
      <c r="D156" s="173"/>
      <c r="E156" s="173"/>
      <c r="F156" s="219" t="s">
        <v>1241</v>
      </c>
      <c r="G156" s="173"/>
      <c r="H156" s="218" t="s">
        <v>1274</v>
      </c>
      <c r="I156" s="218" t="s">
        <v>1237</v>
      </c>
      <c r="J156" s="218">
        <v>50</v>
      </c>
      <c r="K156" s="214"/>
    </row>
    <row r="157" spans="2:11" ht="15" customHeight="1">
      <c r="B157" s="193"/>
      <c r="C157" s="218" t="s">
        <v>82</v>
      </c>
      <c r="D157" s="173"/>
      <c r="E157" s="173"/>
      <c r="F157" s="219" t="s">
        <v>14</v>
      </c>
      <c r="G157" s="173"/>
      <c r="H157" s="218" t="s">
        <v>1296</v>
      </c>
      <c r="I157" s="218" t="s">
        <v>1237</v>
      </c>
      <c r="J157" s="218" t="s">
        <v>1297</v>
      </c>
      <c r="K157" s="214"/>
    </row>
    <row r="158" spans="2:11" ht="15" customHeight="1">
      <c r="B158" s="193"/>
      <c r="C158" s="218" t="s">
        <v>1298</v>
      </c>
      <c r="D158" s="173"/>
      <c r="E158" s="173"/>
      <c r="F158" s="219" t="s">
        <v>14</v>
      </c>
      <c r="G158" s="173"/>
      <c r="H158" s="218" t="s">
        <v>1299</v>
      </c>
      <c r="I158" s="218" t="s">
        <v>1269</v>
      </c>
      <c r="J158" s="218"/>
      <c r="K158" s="214"/>
    </row>
    <row r="159" spans="2:11" ht="15" customHeight="1">
      <c r="B159" s="220"/>
      <c r="C159" s="202"/>
      <c r="D159" s="202"/>
      <c r="E159" s="202"/>
      <c r="F159" s="202"/>
      <c r="G159" s="202"/>
      <c r="H159" s="202"/>
      <c r="I159" s="202"/>
      <c r="J159" s="202"/>
      <c r="K159" s="221"/>
    </row>
    <row r="160" spans="2:11" ht="18.75" customHeight="1">
      <c r="B160" s="169"/>
      <c r="C160" s="173"/>
      <c r="D160" s="173"/>
      <c r="E160" s="173"/>
      <c r="F160" s="192"/>
      <c r="G160" s="173"/>
      <c r="H160" s="173"/>
      <c r="I160" s="173"/>
      <c r="J160" s="173"/>
      <c r="K160" s="169"/>
    </row>
    <row r="161" spans="2:11" ht="18.75" customHeight="1"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2:11" ht="7.5" customHeight="1">
      <c r="B162" s="160"/>
      <c r="C162" s="161"/>
      <c r="D162" s="161"/>
      <c r="E162" s="161"/>
      <c r="F162" s="161"/>
      <c r="G162" s="161"/>
      <c r="H162" s="161"/>
      <c r="I162" s="161"/>
      <c r="J162" s="161"/>
      <c r="K162" s="162"/>
    </row>
    <row r="163" spans="2:11" ht="45" customHeight="1">
      <c r="B163" s="163"/>
      <c r="C163" s="275" t="s">
        <v>1300</v>
      </c>
      <c r="D163" s="275"/>
      <c r="E163" s="275"/>
      <c r="F163" s="275"/>
      <c r="G163" s="275"/>
      <c r="H163" s="275"/>
      <c r="I163" s="275"/>
      <c r="J163" s="275"/>
      <c r="K163" s="164"/>
    </row>
    <row r="164" spans="2:11" ht="17.25" customHeight="1">
      <c r="B164" s="163"/>
      <c r="C164" s="185" t="s">
        <v>1230</v>
      </c>
      <c r="D164" s="185"/>
      <c r="E164" s="185"/>
      <c r="F164" s="185" t="s">
        <v>1231</v>
      </c>
      <c r="G164" s="222"/>
      <c r="H164" s="223" t="s">
        <v>122</v>
      </c>
      <c r="I164" s="223" t="s">
        <v>59</v>
      </c>
      <c r="J164" s="185" t="s">
        <v>1232</v>
      </c>
      <c r="K164" s="164"/>
    </row>
    <row r="165" spans="2:11" ht="17.25" customHeight="1">
      <c r="B165" s="166"/>
      <c r="C165" s="187" t="s">
        <v>1233</v>
      </c>
      <c r="D165" s="187"/>
      <c r="E165" s="187"/>
      <c r="F165" s="188" t="s">
        <v>1234</v>
      </c>
      <c r="G165" s="224"/>
      <c r="H165" s="225"/>
      <c r="I165" s="225"/>
      <c r="J165" s="187" t="s">
        <v>1235</v>
      </c>
      <c r="K165" s="167"/>
    </row>
    <row r="166" spans="2:11" ht="5.25" customHeight="1">
      <c r="B166" s="193"/>
      <c r="C166" s="190"/>
      <c r="D166" s="190"/>
      <c r="E166" s="190"/>
      <c r="F166" s="190"/>
      <c r="G166" s="191"/>
      <c r="H166" s="190"/>
      <c r="I166" s="190"/>
      <c r="J166" s="190"/>
      <c r="K166" s="214"/>
    </row>
    <row r="167" spans="2:11" ht="15" customHeight="1">
      <c r="B167" s="193"/>
      <c r="C167" s="173" t="s">
        <v>1238</v>
      </c>
      <c r="D167" s="173"/>
      <c r="E167" s="173"/>
      <c r="F167" s="192" t="s">
        <v>14</v>
      </c>
      <c r="G167" s="173"/>
      <c r="H167" s="173" t="s">
        <v>1274</v>
      </c>
      <c r="I167" s="173" t="s">
        <v>1237</v>
      </c>
      <c r="J167" s="173">
        <v>120</v>
      </c>
      <c r="K167" s="214"/>
    </row>
    <row r="168" spans="2:11" ht="15" customHeight="1">
      <c r="B168" s="193"/>
      <c r="C168" s="173" t="s">
        <v>1283</v>
      </c>
      <c r="D168" s="173"/>
      <c r="E168" s="173"/>
      <c r="F168" s="192" t="s">
        <v>14</v>
      </c>
      <c r="G168" s="173"/>
      <c r="H168" s="173" t="s">
        <v>1284</v>
      </c>
      <c r="I168" s="173" t="s">
        <v>1237</v>
      </c>
      <c r="J168" s="173" t="s">
        <v>1285</v>
      </c>
      <c r="K168" s="214"/>
    </row>
    <row r="169" spans="2:11" ht="15" customHeight="1">
      <c r="B169" s="193"/>
      <c r="C169" s="173" t="s">
        <v>1185</v>
      </c>
      <c r="D169" s="173"/>
      <c r="E169" s="173"/>
      <c r="F169" s="192" t="s">
        <v>14</v>
      </c>
      <c r="G169" s="173"/>
      <c r="H169" s="173" t="s">
        <v>1301</v>
      </c>
      <c r="I169" s="173" t="s">
        <v>1237</v>
      </c>
      <c r="J169" s="173" t="s">
        <v>1285</v>
      </c>
      <c r="K169" s="214"/>
    </row>
    <row r="170" spans="2:11" ht="15" customHeight="1">
      <c r="B170" s="193"/>
      <c r="C170" s="173" t="s">
        <v>1240</v>
      </c>
      <c r="D170" s="173"/>
      <c r="E170" s="173"/>
      <c r="F170" s="192" t="s">
        <v>1241</v>
      </c>
      <c r="G170" s="173"/>
      <c r="H170" s="173" t="s">
        <v>1301</v>
      </c>
      <c r="I170" s="173" t="s">
        <v>1237</v>
      </c>
      <c r="J170" s="173">
        <v>50</v>
      </c>
      <c r="K170" s="214"/>
    </row>
    <row r="171" spans="2:11" ht="15" customHeight="1">
      <c r="B171" s="193"/>
      <c r="C171" s="173" t="s">
        <v>1243</v>
      </c>
      <c r="D171" s="173"/>
      <c r="E171" s="173"/>
      <c r="F171" s="192" t="s">
        <v>14</v>
      </c>
      <c r="G171" s="173"/>
      <c r="H171" s="173" t="s">
        <v>1301</v>
      </c>
      <c r="I171" s="173" t="s">
        <v>1245</v>
      </c>
      <c r="J171" s="173"/>
      <c r="K171" s="214"/>
    </row>
    <row r="172" spans="2:11" ht="15" customHeight="1">
      <c r="B172" s="193"/>
      <c r="C172" s="173" t="s">
        <v>1254</v>
      </c>
      <c r="D172" s="173"/>
      <c r="E172" s="173"/>
      <c r="F172" s="192" t="s">
        <v>1241</v>
      </c>
      <c r="G172" s="173"/>
      <c r="H172" s="173" t="s">
        <v>1301</v>
      </c>
      <c r="I172" s="173" t="s">
        <v>1237</v>
      </c>
      <c r="J172" s="173">
        <v>50</v>
      </c>
      <c r="K172" s="214"/>
    </row>
    <row r="173" spans="2:11" ht="15" customHeight="1">
      <c r="B173" s="193"/>
      <c r="C173" s="173" t="s">
        <v>1262</v>
      </c>
      <c r="D173" s="173"/>
      <c r="E173" s="173"/>
      <c r="F173" s="192" t="s">
        <v>1241</v>
      </c>
      <c r="G173" s="173"/>
      <c r="H173" s="173" t="s">
        <v>1301</v>
      </c>
      <c r="I173" s="173" t="s">
        <v>1237</v>
      </c>
      <c r="J173" s="173">
        <v>50</v>
      </c>
      <c r="K173" s="214"/>
    </row>
    <row r="174" spans="2:11" ht="15" customHeight="1">
      <c r="B174" s="193"/>
      <c r="C174" s="173" t="s">
        <v>1260</v>
      </c>
      <c r="D174" s="173"/>
      <c r="E174" s="173"/>
      <c r="F174" s="192" t="s">
        <v>1241</v>
      </c>
      <c r="G174" s="173"/>
      <c r="H174" s="173" t="s">
        <v>1301</v>
      </c>
      <c r="I174" s="173" t="s">
        <v>1237</v>
      </c>
      <c r="J174" s="173">
        <v>50</v>
      </c>
      <c r="K174" s="214"/>
    </row>
    <row r="175" spans="2:11" ht="15" customHeight="1">
      <c r="B175" s="193"/>
      <c r="C175" s="173" t="s">
        <v>121</v>
      </c>
      <c r="D175" s="173"/>
      <c r="E175" s="173"/>
      <c r="F175" s="192" t="s">
        <v>14</v>
      </c>
      <c r="G175" s="173"/>
      <c r="H175" s="173" t="s">
        <v>1302</v>
      </c>
      <c r="I175" s="173" t="s">
        <v>1303</v>
      </c>
      <c r="J175" s="173"/>
      <c r="K175" s="214"/>
    </row>
    <row r="176" spans="2:11" ht="15" customHeight="1">
      <c r="B176" s="193"/>
      <c r="C176" s="173" t="s">
        <v>59</v>
      </c>
      <c r="D176" s="173"/>
      <c r="E176" s="173"/>
      <c r="F176" s="192" t="s">
        <v>14</v>
      </c>
      <c r="G176" s="173"/>
      <c r="H176" s="173" t="s">
        <v>1304</v>
      </c>
      <c r="I176" s="173" t="s">
        <v>1305</v>
      </c>
      <c r="J176" s="173">
        <v>1</v>
      </c>
      <c r="K176" s="214"/>
    </row>
    <row r="177" spans="2:11" ht="15" customHeight="1">
      <c r="B177" s="193"/>
      <c r="C177" s="173" t="s">
        <v>55</v>
      </c>
      <c r="D177" s="173"/>
      <c r="E177" s="173"/>
      <c r="F177" s="192" t="s">
        <v>14</v>
      </c>
      <c r="G177" s="173"/>
      <c r="H177" s="173" t="s">
        <v>1306</v>
      </c>
      <c r="I177" s="173" t="s">
        <v>1237</v>
      </c>
      <c r="J177" s="173">
        <v>20</v>
      </c>
      <c r="K177" s="214"/>
    </row>
    <row r="178" spans="2:11" ht="15" customHeight="1">
      <c r="B178" s="193"/>
      <c r="C178" s="173" t="s">
        <v>122</v>
      </c>
      <c r="D178" s="173"/>
      <c r="E178" s="173"/>
      <c r="F178" s="192" t="s">
        <v>14</v>
      </c>
      <c r="G178" s="173"/>
      <c r="H178" s="173" t="s">
        <v>1307</v>
      </c>
      <c r="I178" s="173" t="s">
        <v>1237</v>
      </c>
      <c r="J178" s="173">
        <v>255</v>
      </c>
      <c r="K178" s="214"/>
    </row>
    <row r="179" spans="2:11" ht="15" customHeight="1">
      <c r="B179" s="193"/>
      <c r="C179" s="173" t="s">
        <v>123</v>
      </c>
      <c r="D179" s="173"/>
      <c r="E179" s="173"/>
      <c r="F179" s="192" t="s">
        <v>14</v>
      </c>
      <c r="G179" s="173"/>
      <c r="H179" s="173" t="s">
        <v>1201</v>
      </c>
      <c r="I179" s="173" t="s">
        <v>1237</v>
      </c>
      <c r="J179" s="173">
        <v>10</v>
      </c>
      <c r="K179" s="214"/>
    </row>
    <row r="180" spans="2:11" ht="15" customHeight="1">
      <c r="B180" s="193"/>
      <c r="C180" s="173" t="s">
        <v>124</v>
      </c>
      <c r="D180" s="173"/>
      <c r="E180" s="173"/>
      <c r="F180" s="192" t="s">
        <v>14</v>
      </c>
      <c r="G180" s="173"/>
      <c r="H180" s="173" t="s">
        <v>1308</v>
      </c>
      <c r="I180" s="173" t="s">
        <v>1269</v>
      </c>
      <c r="J180" s="173"/>
      <c r="K180" s="214"/>
    </row>
    <row r="181" spans="2:11" ht="15" customHeight="1">
      <c r="B181" s="193"/>
      <c r="C181" s="173" t="s">
        <v>1309</v>
      </c>
      <c r="D181" s="173"/>
      <c r="E181" s="173"/>
      <c r="F181" s="192" t="s">
        <v>14</v>
      </c>
      <c r="G181" s="173"/>
      <c r="H181" s="173" t="s">
        <v>1310</v>
      </c>
      <c r="I181" s="173" t="s">
        <v>1269</v>
      </c>
      <c r="J181" s="173"/>
      <c r="K181" s="214"/>
    </row>
    <row r="182" spans="2:11" ht="15" customHeight="1">
      <c r="B182" s="193"/>
      <c r="C182" s="173" t="s">
        <v>1298</v>
      </c>
      <c r="D182" s="173"/>
      <c r="E182" s="173"/>
      <c r="F182" s="192" t="s">
        <v>14</v>
      </c>
      <c r="G182" s="173"/>
      <c r="H182" s="173" t="s">
        <v>1311</v>
      </c>
      <c r="I182" s="173" t="s">
        <v>1269</v>
      </c>
      <c r="J182" s="173"/>
      <c r="K182" s="214"/>
    </row>
    <row r="183" spans="2:11" ht="15" customHeight="1">
      <c r="B183" s="193"/>
      <c r="C183" s="173" t="s">
        <v>127</v>
      </c>
      <c r="D183" s="173"/>
      <c r="E183" s="173"/>
      <c r="F183" s="192" t="s">
        <v>1241</v>
      </c>
      <c r="G183" s="173"/>
      <c r="H183" s="173" t="s">
        <v>1312</v>
      </c>
      <c r="I183" s="173" t="s">
        <v>1237</v>
      </c>
      <c r="J183" s="173">
        <v>50</v>
      </c>
      <c r="K183" s="214"/>
    </row>
    <row r="184" spans="2:11" ht="15" customHeight="1">
      <c r="B184" s="193"/>
      <c r="C184" s="173" t="s">
        <v>1313</v>
      </c>
      <c r="D184" s="173"/>
      <c r="E184" s="173"/>
      <c r="F184" s="192" t="s">
        <v>1241</v>
      </c>
      <c r="G184" s="173"/>
      <c r="H184" s="173" t="s">
        <v>1314</v>
      </c>
      <c r="I184" s="173" t="s">
        <v>1315</v>
      </c>
      <c r="J184" s="173"/>
      <c r="K184" s="214"/>
    </row>
    <row r="185" spans="2:11" ht="15" customHeight="1">
      <c r="B185" s="193"/>
      <c r="C185" s="173" t="s">
        <v>1316</v>
      </c>
      <c r="D185" s="173"/>
      <c r="E185" s="173"/>
      <c r="F185" s="192" t="s">
        <v>1241</v>
      </c>
      <c r="G185" s="173"/>
      <c r="H185" s="173" t="s">
        <v>1317</v>
      </c>
      <c r="I185" s="173" t="s">
        <v>1315</v>
      </c>
      <c r="J185" s="173"/>
      <c r="K185" s="214"/>
    </row>
    <row r="186" spans="2:11" ht="15" customHeight="1">
      <c r="B186" s="193"/>
      <c r="C186" s="173" t="s">
        <v>1318</v>
      </c>
      <c r="D186" s="173"/>
      <c r="E186" s="173"/>
      <c r="F186" s="192" t="s">
        <v>1241</v>
      </c>
      <c r="G186" s="173"/>
      <c r="H186" s="173" t="s">
        <v>1319</v>
      </c>
      <c r="I186" s="173" t="s">
        <v>1315</v>
      </c>
      <c r="J186" s="173"/>
      <c r="K186" s="214"/>
    </row>
    <row r="187" spans="2:11" ht="15" customHeight="1">
      <c r="B187" s="193"/>
      <c r="C187" s="226" t="s">
        <v>1320</v>
      </c>
      <c r="D187" s="173"/>
      <c r="E187" s="173"/>
      <c r="F187" s="192" t="s">
        <v>1241</v>
      </c>
      <c r="G187" s="173"/>
      <c r="H187" s="173" t="s">
        <v>1321</v>
      </c>
      <c r="I187" s="173" t="s">
        <v>1322</v>
      </c>
      <c r="J187" s="227" t="s">
        <v>1323</v>
      </c>
      <c r="K187" s="214"/>
    </row>
    <row r="188" spans="2:11" ht="15" customHeight="1">
      <c r="B188" s="220"/>
      <c r="C188" s="228"/>
      <c r="D188" s="202"/>
      <c r="E188" s="202"/>
      <c r="F188" s="202"/>
      <c r="G188" s="202"/>
      <c r="H188" s="202"/>
      <c r="I188" s="202"/>
      <c r="J188" s="202"/>
      <c r="K188" s="221"/>
    </row>
    <row r="189" spans="2:11" ht="18.75" customHeight="1">
      <c r="B189" s="229"/>
      <c r="C189" s="230"/>
      <c r="D189" s="230"/>
      <c r="E189" s="230"/>
      <c r="F189" s="231"/>
      <c r="G189" s="173"/>
      <c r="H189" s="173"/>
      <c r="I189" s="173"/>
      <c r="J189" s="173"/>
      <c r="K189" s="169"/>
    </row>
    <row r="190" spans="2:11" ht="18.75" customHeight="1">
      <c r="B190" s="169"/>
      <c r="C190" s="173"/>
      <c r="D190" s="173"/>
      <c r="E190" s="173"/>
      <c r="F190" s="192"/>
      <c r="G190" s="173"/>
      <c r="H190" s="173"/>
      <c r="I190" s="173"/>
      <c r="J190" s="173"/>
      <c r="K190" s="169"/>
    </row>
    <row r="191" spans="2:11" ht="18.75" customHeight="1"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</row>
    <row r="192" spans="2:11" ht="13.5">
      <c r="B192" s="160"/>
      <c r="C192" s="161"/>
      <c r="D192" s="161"/>
      <c r="E192" s="161"/>
      <c r="F192" s="161"/>
      <c r="G192" s="161"/>
      <c r="H192" s="161"/>
      <c r="I192" s="161"/>
      <c r="J192" s="161"/>
      <c r="K192" s="162"/>
    </row>
    <row r="193" spans="2:11" ht="21">
      <c r="B193" s="163"/>
      <c r="C193" s="275" t="s">
        <v>1324</v>
      </c>
      <c r="D193" s="275"/>
      <c r="E193" s="275"/>
      <c r="F193" s="275"/>
      <c r="G193" s="275"/>
      <c r="H193" s="275"/>
      <c r="I193" s="275"/>
      <c r="J193" s="275"/>
      <c r="K193" s="164"/>
    </row>
    <row r="194" spans="2:11" ht="25.5" customHeight="1">
      <c r="B194" s="163"/>
      <c r="C194" s="232" t="s">
        <v>1325</v>
      </c>
      <c r="D194" s="232"/>
      <c r="E194" s="232"/>
      <c r="F194" s="232" t="s">
        <v>1326</v>
      </c>
      <c r="G194" s="233"/>
      <c r="H194" s="281" t="s">
        <v>1327</v>
      </c>
      <c r="I194" s="281"/>
      <c r="J194" s="281"/>
      <c r="K194" s="164"/>
    </row>
    <row r="195" spans="2:11" ht="5.25" customHeight="1">
      <c r="B195" s="193"/>
      <c r="C195" s="190"/>
      <c r="D195" s="190"/>
      <c r="E195" s="190"/>
      <c r="F195" s="190"/>
      <c r="G195" s="173"/>
      <c r="H195" s="190"/>
      <c r="I195" s="190"/>
      <c r="J195" s="190"/>
      <c r="K195" s="214"/>
    </row>
    <row r="196" spans="2:11" ht="15" customHeight="1">
      <c r="B196" s="193"/>
      <c r="C196" s="173" t="s">
        <v>1328</v>
      </c>
      <c r="D196" s="173"/>
      <c r="E196" s="173"/>
      <c r="F196" s="192" t="s">
        <v>45</v>
      </c>
      <c r="G196" s="173"/>
      <c r="H196" s="282" t="s">
        <v>1329</v>
      </c>
      <c r="I196" s="282"/>
      <c r="J196" s="282"/>
      <c r="K196" s="214"/>
    </row>
    <row r="197" spans="2:11" ht="15" customHeight="1">
      <c r="B197" s="193"/>
      <c r="C197" s="199"/>
      <c r="D197" s="173"/>
      <c r="E197" s="173"/>
      <c r="F197" s="192" t="s">
        <v>46</v>
      </c>
      <c r="G197" s="173"/>
      <c r="H197" s="282" t="s">
        <v>1330</v>
      </c>
      <c r="I197" s="282"/>
      <c r="J197" s="282"/>
      <c r="K197" s="214"/>
    </row>
    <row r="198" spans="2:11" ht="15" customHeight="1">
      <c r="B198" s="193"/>
      <c r="C198" s="199"/>
      <c r="D198" s="173"/>
      <c r="E198" s="173"/>
      <c r="F198" s="192" t="s">
        <v>49</v>
      </c>
      <c r="G198" s="173"/>
      <c r="H198" s="282" t="s">
        <v>1331</v>
      </c>
      <c r="I198" s="282"/>
      <c r="J198" s="282"/>
      <c r="K198" s="214"/>
    </row>
    <row r="199" spans="2:11" ht="15" customHeight="1">
      <c r="B199" s="193"/>
      <c r="C199" s="173"/>
      <c r="D199" s="173"/>
      <c r="E199" s="173"/>
      <c r="F199" s="192" t="s">
        <v>47</v>
      </c>
      <c r="G199" s="173"/>
      <c r="H199" s="282" t="s">
        <v>1332</v>
      </c>
      <c r="I199" s="282"/>
      <c r="J199" s="282"/>
      <c r="K199" s="214"/>
    </row>
    <row r="200" spans="2:11" ht="15" customHeight="1">
      <c r="B200" s="193"/>
      <c r="C200" s="173"/>
      <c r="D200" s="173"/>
      <c r="E200" s="173"/>
      <c r="F200" s="192" t="s">
        <v>48</v>
      </c>
      <c r="G200" s="173"/>
      <c r="H200" s="282" t="s">
        <v>1333</v>
      </c>
      <c r="I200" s="282"/>
      <c r="J200" s="282"/>
      <c r="K200" s="214"/>
    </row>
    <row r="201" spans="2:11" ht="15" customHeight="1">
      <c r="B201" s="193"/>
      <c r="C201" s="173"/>
      <c r="D201" s="173"/>
      <c r="E201" s="173"/>
      <c r="F201" s="192"/>
      <c r="G201" s="173"/>
      <c r="H201" s="173"/>
      <c r="I201" s="173"/>
      <c r="J201" s="173"/>
      <c r="K201" s="214"/>
    </row>
    <row r="202" spans="2:11" ht="15" customHeight="1">
      <c r="B202" s="193"/>
      <c r="C202" s="173" t="s">
        <v>1281</v>
      </c>
      <c r="D202" s="173"/>
      <c r="E202" s="173"/>
      <c r="F202" s="192" t="s">
        <v>77</v>
      </c>
      <c r="G202" s="173"/>
      <c r="H202" s="282" t="s">
        <v>1334</v>
      </c>
      <c r="I202" s="282"/>
      <c r="J202" s="282"/>
      <c r="K202" s="214"/>
    </row>
    <row r="203" spans="2:11" ht="15" customHeight="1">
      <c r="B203" s="193"/>
      <c r="C203" s="199"/>
      <c r="D203" s="173"/>
      <c r="E203" s="173"/>
      <c r="F203" s="192" t="s">
        <v>1179</v>
      </c>
      <c r="G203" s="173"/>
      <c r="H203" s="282" t="s">
        <v>1180</v>
      </c>
      <c r="I203" s="282"/>
      <c r="J203" s="282"/>
      <c r="K203" s="214"/>
    </row>
    <row r="204" spans="2:11" ht="15" customHeight="1">
      <c r="B204" s="193"/>
      <c r="C204" s="173"/>
      <c r="D204" s="173"/>
      <c r="E204" s="173"/>
      <c r="F204" s="192" t="s">
        <v>1177</v>
      </c>
      <c r="G204" s="173"/>
      <c r="H204" s="282" t="s">
        <v>1335</v>
      </c>
      <c r="I204" s="282"/>
      <c r="J204" s="282"/>
      <c r="K204" s="214"/>
    </row>
    <row r="205" spans="2:11" ht="15" customHeight="1">
      <c r="B205" s="234"/>
      <c r="C205" s="199"/>
      <c r="D205" s="199"/>
      <c r="E205" s="199"/>
      <c r="F205" s="192" t="s">
        <v>1181</v>
      </c>
      <c r="G205" s="178"/>
      <c r="H205" s="280" t="s">
        <v>1182</v>
      </c>
      <c r="I205" s="280"/>
      <c r="J205" s="280"/>
      <c r="K205" s="235"/>
    </row>
    <row r="206" spans="2:11" ht="15" customHeight="1">
      <c r="B206" s="234"/>
      <c r="C206" s="199"/>
      <c r="D206" s="199"/>
      <c r="E206" s="199"/>
      <c r="F206" s="192" t="s">
        <v>1183</v>
      </c>
      <c r="G206" s="178"/>
      <c r="H206" s="280" t="s">
        <v>1336</v>
      </c>
      <c r="I206" s="280"/>
      <c r="J206" s="280"/>
      <c r="K206" s="235"/>
    </row>
    <row r="207" spans="2:11" ht="15" customHeight="1">
      <c r="B207" s="234"/>
      <c r="C207" s="199"/>
      <c r="D207" s="199"/>
      <c r="E207" s="199"/>
      <c r="F207" s="236"/>
      <c r="G207" s="178"/>
      <c r="H207" s="237"/>
      <c r="I207" s="237"/>
      <c r="J207" s="237"/>
      <c r="K207" s="235"/>
    </row>
    <row r="208" spans="2:11" ht="15" customHeight="1">
      <c r="B208" s="234"/>
      <c r="C208" s="173" t="s">
        <v>1305</v>
      </c>
      <c r="D208" s="199"/>
      <c r="E208" s="199"/>
      <c r="F208" s="192">
        <v>1</v>
      </c>
      <c r="G208" s="178"/>
      <c r="H208" s="280" t="s">
        <v>1337</v>
      </c>
      <c r="I208" s="280"/>
      <c r="J208" s="280"/>
      <c r="K208" s="235"/>
    </row>
    <row r="209" spans="2:11" ht="15" customHeight="1">
      <c r="B209" s="234"/>
      <c r="C209" s="199"/>
      <c r="D209" s="199"/>
      <c r="E209" s="199"/>
      <c r="F209" s="192">
        <v>2</v>
      </c>
      <c r="G209" s="178"/>
      <c r="H209" s="280" t="s">
        <v>1338</v>
      </c>
      <c r="I209" s="280"/>
      <c r="J209" s="280"/>
      <c r="K209" s="235"/>
    </row>
    <row r="210" spans="2:11" ht="15" customHeight="1">
      <c r="B210" s="234"/>
      <c r="C210" s="199"/>
      <c r="D210" s="199"/>
      <c r="E210" s="199"/>
      <c r="F210" s="192">
        <v>3</v>
      </c>
      <c r="G210" s="178"/>
      <c r="H210" s="280" t="s">
        <v>1339</v>
      </c>
      <c r="I210" s="280"/>
      <c r="J210" s="280"/>
      <c r="K210" s="235"/>
    </row>
    <row r="211" spans="2:11" ht="15" customHeight="1">
      <c r="B211" s="234"/>
      <c r="C211" s="199"/>
      <c r="D211" s="199"/>
      <c r="E211" s="199"/>
      <c r="F211" s="192">
        <v>4</v>
      </c>
      <c r="G211" s="178"/>
      <c r="H211" s="280" t="s">
        <v>1340</v>
      </c>
      <c r="I211" s="280"/>
      <c r="J211" s="280"/>
      <c r="K211" s="235"/>
    </row>
    <row r="212" spans="2:11" ht="12.75" customHeight="1">
      <c r="B212" s="238"/>
      <c r="C212" s="239"/>
      <c r="D212" s="239"/>
      <c r="E212" s="239"/>
      <c r="F212" s="239"/>
      <c r="G212" s="239"/>
      <c r="H212" s="239"/>
      <c r="I212" s="239"/>
      <c r="J212" s="239"/>
      <c r="K212" s="240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Studecká</cp:lastModifiedBy>
  <dcterms:modified xsi:type="dcterms:W3CDTF">2021-03-01T09:55:53Z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