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_ZV_HZV_SO 101_SO 101a" sheetId="2" r:id="rId2"/>
    <sheet name="_ZV_HZV_SO 101_SO 101b" sheetId="3" r:id="rId3"/>
    <sheet name="_ZV_HZV_SO 201" sheetId="4" r:id="rId4"/>
    <sheet name="_ZV_HZV_SO 801" sheetId="5" r:id="rId5"/>
    <sheet name="_ZV_ZZV_SO 001" sheetId="6" r:id="rId6"/>
    <sheet name="_ZV_ZZV_SO 101" sheetId="7" r:id="rId7"/>
    <sheet name="_ZV_ZZV_SO 402" sheetId="8" r:id="rId8"/>
    <sheet name="_ZV_ZZV_SO 901_SO 901a" sheetId="9" r:id="rId9"/>
    <sheet name="_ZV_ZZV_SO 901_SO 901b" sheetId="10" r:id="rId10"/>
    <sheet name="_ZV_ZZV_SO 902" sheetId="11" r:id="rId11"/>
    <sheet name="NV_SO 001" sheetId="12" r:id="rId12"/>
    <sheet name="NV_SO 901c" sheetId="13" r:id="rId13"/>
  </sheets>
  <definedNames/>
  <calcPr fullCalcOnLoad="1"/>
</workbook>
</file>

<file path=xl/sharedStrings.xml><?xml version="1.0" encoding="utf-8"?>
<sst xmlns="http://schemas.openxmlformats.org/spreadsheetml/2006/main" count="2613" uniqueCount="580">
  <si>
    <t>Firma: DIK</t>
  </si>
  <si>
    <t>Rekapitulace ceny</t>
  </si>
  <si>
    <t>Stavba: A066_20_I - MODERNIZACE SILNICE II/366 POHLEDY (VČETNĚ PRŮTAHU OBCÍ) - KŘENOV KŘIŽOVATKA S II/368 - I. ETAPA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</si>
  <si>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</si>
  <si>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</si>
  <si>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</si>
  <si>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</si>
  <si>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</si>
  <si>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</si>
  <si>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</si>
  <si>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</si>
  <si>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</si>
  <si>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</si>
  <si>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</si>
  <si>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</si>
  <si>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A066_20_I</t>
  </si>
  <si>
    <t>MODERNIZACE SILNICE II/366 POHLEDY (VČETNĚ PRŮTAHU OBCÍ) - KŘENOV KŘIŽOVATKA S II/368 - I. ETAPA</t>
  </si>
  <si>
    <t>O</t>
  </si>
  <si>
    <t>Objekt:</t>
  </si>
  <si>
    <t>_ZV</t>
  </si>
  <si>
    <t>ZPŮSOBILÉ VÝDAJE PROJEKTU</t>
  </si>
  <si>
    <t>O1</t>
  </si>
  <si>
    <t>HZV</t>
  </si>
  <si>
    <t>HLAVNÍ AKTIVITA PROJEKTU</t>
  </si>
  <si>
    <t>O2</t>
  </si>
  <si>
    <t>SO 101</t>
  </si>
  <si>
    <t>SO 101 SILNICE II/366 PRŮTAH OBCÍ POHLEDY</t>
  </si>
  <si>
    <t>O3</t>
  </si>
  <si>
    <t>Rozpočet:</t>
  </si>
  <si>
    <t>0,00</t>
  </si>
  <si>
    <t>15,00</t>
  </si>
  <si>
    <t>21,00</t>
  </si>
  <si>
    <t>3</t>
  </si>
  <si>
    <t>2</t>
  </si>
  <si>
    <t>SO 101a</t>
  </si>
  <si>
    <t>SO 101 SILNICE II/366 PRŮTAH OBCÍ POHLEDY -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</si>
  <si>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</si>
  <si>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</si>
  <si>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</si>
  <si>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</si>
  <si>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</si>
  <si>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</si>
  <si>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</si>
  <si>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</si>
  <si>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</si>
  <si>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</si>
  <si>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</si>
  <si>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</si>
  <si>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</si>
  <si>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</si>
  <si>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</si>
  <si>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</si>
  <si>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</si>
  <si>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</si>
  <si>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</si>
  <si>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HZV</t>
  </si>
  <si>
    <t xml:space="preserve">    SO 101</t>
  </si>
  <si>
    <t xml:space="preserve">      SO 101a</t>
  </si>
  <si>
    <t>SD</t>
  </si>
  <si>
    <t>Všeobecné konstrukce a práce</t>
  </si>
  <si>
    <t>P</t>
  </si>
  <si>
    <t>014102</t>
  </si>
  <si>
    <t>a</t>
  </si>
  <si>
    <t>POPLATKY ZA SKLÁDKU</t>
  </si>
  <si>
    <t>T</t>
  </si>
  <si>
    <t>2019_OTSKP</t>
  </si>
  <si>
    <t>PP</t>
  </si>
  <si>
    <t>Zemina a kamení (17 05 04).Příslušná skládka bude odsouhlasena investore. Investor požaduje k fakturaci této položky doložit vážní lístky ze skládky a doklad o úhradě poplatku za skládku za uvedený materiál z této stavby.  
Položka bude čerpána pouze na přímý příkaz TDI a investora.</t>
  </si>
  <si>
    <t>VV</t>
  </si>
  <si>
    <t>1980*2=3 960,000 [A] 
36,85*2=73,700 [B] 
660*2=1 320,000 [C] 
363,18*2,0=726,360 [D] 
Celkem: A+B+C+D=6 080,060 [E]</t>
  </si>
  <si>
    <t>TS</t>
  </si>
  <si>
    <t>zahrnuje veškeré poplatky provozovateli skládky související s uložením odpadu na skládce.</t>
  </si>
  <si>
    <t>52</t>
  </si>
  <si>
    <t>a1</t>
  </si>
  <si>
    <t>Asfaltové směsi (17 03 02) Příslušná skládka bude odsouhlasena investorem.  Investor požaduje k fakturaci této položky doložit vážní lístky ze skládky a doklad o úhradě poplatku za skládku za uvedený materiál z této stavby.</t>
  </si>
  <si>
    <t>1100*5.9*0.05*2,4=778,800 [A]</t>
  </si>
  <si>
    <t>014132</t>
  </si>
  <si>
    <t/>
  </si>
  <si>
    <t>POPLATKY ZA SKLÁDKU TYP S-NO (NEBEZPEČNÝ ODPAD)</t>
  </si>
  <si>
    <t>Asfaltové směsi (17 03 01) Příslušná skládka bude odsouhlasena investorem.  Investor požaduje k fakturaci této položky doložit vážní lístky ze skládky a doklad o úhradě poplatku za skládku za uvedený materiál z této stavby.</t>
  </si>
  <si>
    <t>hmotnost 2,4t/m3.   
Objem*přepočet na tuny  
Položka č. 113138 Odstranění krytu vozovky (s obsahem dehtu)  
990*2,4=2 376,000 [A] 
Celkem: A=2 376,000 [B]</t>
  </si>
  <si>
    <t>Zemní práce</t>
  </si>
  <si>
    <t>113138</t>
  </si>
  <si>
    <t>ODSTRANĚNÍ KRYTU ZPEVNĚNÝCH PLOCH S ASFALT POJIVEM, ODVOZ DO 20KM</t>
  </si>
  <si>
    <t>M3</t>
  </si>
  <si>
    <t>Viz.výkres C.3, D1.1-7 
Parametry, provedení dle zadávací dokumentace. 
1100*6,0*0.15=990,000 [A] 
Celkem: A=990,000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</si>
  <si>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</si>
  <si>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51</t>
  </si>
  <si>
    <t>11313B</t>
  </si>
  <si>
    <t>ODSTRANĚNÍ KRYTU ZPEVNĚNÝCH PLOCH S ASFALTOVÝM POJIVEM - DOPRAVA</t>
  </si>
  <si>
    <t>tkm</t>
  </si>
  <si>
    <t>Viz.výkres C.3, D1.1-7 
Parametry, provedení dle zadávací dokumentace. 
990*2,4=2 376,000 [A] 
55*2376=130 680,000 [A]</t>
  </si>
  <si>
    <t>Položka zahrnuje samostatnou dopravu suti a vybouraných hmot. Množství se určí jako součin hmotnosti [t] a požadované vzdálenosti [km].</t>
  </si>
  <si>
    <t>113328</t>
  </si>
  <si>
    <t>ODSTRAN PODKL ZPEVNĚNÝCH PLOCH Z KAMENIVA NESTMEL, ODVOZ DO 20KM</t>
  </si>
  <si>
    <t>Viz.výkres C.3, D1.1-7 
Parametry, provedení dle zadávací dokumentace. 
1100*6,0*0.3=1 980,000 [A]</t>
  </si>
  <si>
    <t>113728</t>
  </si>
  <si>
    <t>FRÉZOVÁNÍ ZPEVNĚNÝCH PLOCH ASFALTOVÝCH, ODVOZ DO 20KM</t>
  </si>
  <si>
    <t>Dle rozborů PAU je frézovaný materiál v kategorii ZAS-T1, tudíž se předpokládá bezplatné uložení na skládce SUSPk</t>
  </si>
  <si>
    <t>Viz.výkres C.3, D1.1-7 
Parametry, provedení dle zadávací dokumentace. 
1100*5.9*0.05=324,500 [A] 
Celkem: A=324,500 [B]</t>
  </si>
  <si>
    <t>b</t>
  </si>
  <si>
    <t>Dle rozborů PAU je frézovaný materiál v kategorii ZAS-T3, tudíž bude materiál odvezen na příslušnou skládku</t>
  </si>
  <si>
    <t>53</t>
  </si>
  <si>
    <t>11372B</t>
  </si>
  <si>
    <t>FRÉZOVÁNÍ ZPEVNĚNÝCH PLOCH ASFALTOVÝCH - DOPRAVA</t>
  </si>
  <si>
    <t>Viz.výkres C.3, D1.1-7 
Parametry, provedení dle zadávací dokumentace. 
1100*5.9*0.05*2=649,000 [A] 
55*649=35 695,000 [A]</t>
  </si>
  <si>
    <t>16</t>
  </si>
  <si>
    <t>123738</t>
  </si>
  <si>
    <t>ODKOP PRO SPOD STAVBU SILNIC A ŽELEZNIC TŘ. I, ODVOZ DO 20KM</t>
  </si>
  <si>
    <t>Viz.výkres C.3, D1.1-7 
Parametry, provedení dle zadávací dokumentace. 
0,3*2*1100=660,000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</si>
  <si>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</si>
  <si>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</t>
  </si>
  <si>
    <t>131738</t>
  </si>
  <si>
    <t>HLOUBENÍ JAM ZAPAŽ I NEPAŽ TŘ. I, ODVOZ DO 20KM</t>
  </si>
  <si>
    <t>Viz.výkres C.3, D1.1-7 
Parametry, provedení dle zadávací dokumentace. 
Pro nové uliční vpusti    
(délka*šířka*průměrná výška)   
 1,0*1,0*1,3*25=32,500 [A] 
Lapač splaven 
1,70*1,6*1,6*1=4,352 [B] 
Celkem: A+B=36,852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</si>
  <si>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</si>
  <si>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132738</t>
  </si>
  <si>
    <t>HLOUBENÍ RÝH ŠÍŘ DO 2M PAŽ I NEPAŽ TŘ. I, ODVOZ DO 20KM</t>
  </si>
  <si>
    <t>Viz.výkres C.3, D1.1-7 
Parametry, provedení dle zadávací dokumentace. 
Drenáž 
0,5*0,5*0,6*1100=165,000 [A] 
0,5*0,5*0,6*1000=150,000 [B] 
přípojky uličních vpustí 
pravá strana 
(12*6,0)*0,6*0,9=38,880 [C] 
Přípojky lapač splavenin.  
km 6,049 00 vlevo 
15,5*0,6*1,0=9,300 [D] 
Celkem: A+B+C+D=363,180 [E]</t>
  </si>
  <si>
    <t>27</t>
  </si>
  <si>
    <t>17581</t>
  </si>
  <si>
    <t>OBSYP POTRUBÍ A OBJEKTŮ Z NAKUPOVANÝCH MATERIÁLŮ</t>
  </si>
  <si>
    <t>Viz.výkres C.3, D1.1-7 
Parametry, provedení dle zadávací dokumentace. 
přípojky uličních vpustí 
pravá strana 
((6*12)*0,6*0,9)-(36,014*(3,14*0,1*0,1))=37,749 [A] 
Přípojky lapač splavenin.  
km 6,100 00 vpravo 
15,5*0,6*1,0-(7,80*(15,5*0,15*0,15))=6,580 [B] 
Obsyp UV 
2*0,3*0,3*1,3*25=5,850 [C] 
Celkem: A+B+C=50,179 [D]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</si>
  <si>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</si>
  <si>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24</t>
  </si>
  <si>
    <t>18110</t>
  </si>
  <si>
    <t>ÚPRAVA PLÁNĚ SE ZHUTNĚNÍM V HORNINĚ TŘ. I</t>
  </si>
  <si>
    <t>M2</t>
  </si>
  <si>
    <t>Viz.výkres C.3, D1.1-7 
Parametry, provedení dle zadávací dokumentace. 
 KM 6,000 - 6892 
[délka*prům.šíř]  
1100*6,50=7 150,000 [A] 
Celkem: A=7 150,000 [B]</t>
  </si>
  <si>
    <t>položka zahrnuje úpravu pláně včetně vyrovnání výškových rozdílů. Míru zhutnění určuje projekt.</t>
  </si>
  <si>
    <t>Základy</t>
  </si>
  <si>
    <t>23</t>
  </si>
  <si>
    <t>21263</t>
  </si>
  <si>
    <t>TRATIVODY KOMPLET Z TRUB Z PLAST HMOT DN DO 150MM</t>
  </si>
  <si>
    <t>M</t>
  </si>
  <si>
    <t>Viz.výkres C.3, D1.1-7 
Parametry, provedení dle zadávací dokumentace. 
Drenáž 
2*1100=2 200,000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</si>
  <si>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</si>
  <si>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25</t>
  </si>
  <si>
    <t>21361</t>
  </si>
  <si>
    <t>DRENÁŽNÍ VRSTVY Z GEOTEXTILIE</t>
  </si>
  <si>
    <t>Viz.výkres C.3, D1.1-7 
Parametry, provedení dle zadávací dokumentace. 
Drenáž 
2*2,4*1100=5 280,000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</si>
  <si>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</si>
  <si>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Svislé konstrukce</t>
  </si>
  <si>
    <t>39</t>
  </si>
  <si>
    <t>327325</t>
  </si>
  <si>
    <t>ZDI OPĚRNÉ, ZÁRUBNÍ, NÁBŘEŽNÍ ZE ŽELEZOVÉHO BETONU DO C30/37</t>
  </si>
  <si>
    <t>Viz.výkres C.3, D1.1-7 
Parametry, provedení dle zadávací dokumentace. 
KM 0,120  
0,75*15,80=11,850 [A] 
0,75*5,60=4,200 [B] 
Celkem: A+B=16,050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</si>
  <si>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</si>
  <si>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Vodorovné konstrukce</t>
  </si>
  <si>
    <t>36</t>
  </si>
  <si>
    <t>451312</t>
  </si>
  <si>
    <t>PODKLADNÍ A VÝPLŇOVÉ VRSTVY Z PROSTÉHO BETONU C12/15</t>
  </si>
  <si>
    <t>Viz.výkres C.3, D1.1-7 
Parametry, provedení dle zadávací dokumentace. 
KM 0,120 00 
7,50*2,5*0,15=2,813 [A]</t>
  </si>
  <si>
    <t>37</t>
  </si>
  <si>
    <t>451314</t>
  </si>
  <si>
    <t>PODKLADNÍ A VÝPLŇOVÉ VRSTVY Z PROSTÉHO BETONU C25/30</t>
  </si>
  <si>
    <t>Viz.výkres C.3.1-8, D.1.2-6 
výměra spočtena v koordinační situaci a příčných řezech 
7,50*2,5*0,2=3,750 [A]</t>
  </si>
  <si>
    <t>38</t>
  </si>
  <si>
    <t>45157</t>
  </si>
  <si>
    <t>PODKLADNÍ A VÝPLŇOVÉ VRSTVY Z KAMENIVA TĚŽENÉHO</t>
  </si>
  <si>
    <t>Viz.výkres C.3.1-8, D.1.2-6 
výměra spočtena v koordinační situaci a příčných řezech 
7,50*2,5*0,3=5,625 [A]</t>
  </si>
  <si>
    <t>položka zahrnuje dodávku předepsaného kameniva, mimostaveništní a vnitrostaveništní dopravu a jeho uložení  
není-li v zadávací dokumentaci uvedeno jinak, jedná se o nakupovaný materiál</t>
  </si>
  <si>
    <t>Komunikace</t>
  </si>
  <si>
    <t>12</t>
  </si>
  <si>
    <t>562131</t>
  </si>
  <si>
    <t>VOZOVKOVÉ VRSTVY Z MATERIÁLŮ STABIL CEMENTEM TŘ I TL DO 150MM</t>
  </si>
  <si>
    <t>Viz.výkres C.3, D1.1-7 
Parametry, provedení dle zadávací dokumentace. 
1100*6,50=7 150,000 [A] 
Celkem: A=7 150,000 [B]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</si>
  <si>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</si>
  <si>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56334</t>
  </si>
  <si>
    <t>VOZOVKOVÉ VRSTVY ZE ŠTĚRKODRTI TL. DO 200MM</t>
  </si>
  <si>
    <t>Viz.výkres C.3, D1.1-7 
Parametry, provedení dle zadávací dokumentace. 
1100*6,25=6 875,000 [A] 
Celkem: A=6 875,000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</si>
  <si>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</si>
  <si>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</t>
  </si>
  <si>
    <t>572213</t>
  </si>
  <si>
    <t>SPOJOVACÍ POSTŘIK Z EMULZE DO 0,5KG/M2</t>
  </si>
  <si>
    <t>Viz.výkres C.3, D1.1-7 
Parametry, provedení dle zadávací dokumentace. 
6510=6 510,000 [A] 
Celkem: A=6 510,000 [B]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</si>
  <si>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</si>
  <si>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</t>
  </si>
  <si>
    <t>572221</t>
  </si>
  <si>
    <t>SPOJOVACÍ POSTŘIK Z ASFALTU DO 1,0KG/M2</t>
  </si>
  <si>
    <t>574A44</t>
  </si>
  <si>
    <t>ASFALTOVÝ BETON PRO OBRUSNÉ VRSTVY ACO 11+, 11S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</si>
  <si>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</si>
  <si>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7</t>
  </si>
  <si>
    <t>574C56</t>
  </si>
  <si>
    <t>ASFALTOVÝ BETON PRO LOŽNÍ VRSTVY ACL 16+, 16S TL. 60MM</t>
  </si>
  <si>
    <t>8</t>
  </si>
  <si>
    <t>574E76</t>
  </si>
  <si>
    <t>ASFALTOVÝ BETON PRO PODKLADNÍ VRSTVY ACP 16+, 16S TL. 80MM</t>
  </si>
  <si>
    <t>Potrubí</t>
  </si>
  <si>
    <t>13</t>
  </si>
  <si>
    <t>87434</t>
  </si>
  <si>
    <t>POTRUBÍ Z TRUB PLASTOVÝCH ODPADNÍCH DN DO 200MM</t>
  </si>
  <si>
    <t>Viz.výkres C.3, D1.1-7 
Parametry, provedení dle zadávací dokumentace. 
přípojky uličních vpustí 
pravá strana 
4,40+4,10+4,20+4,10+4,40+4,20+4,20+4,20+4,10=37,900 [A] 
levá strana 
0,5+1,0+1,0+1,25+0,9+1,40+1,0+1,0+1,16=9,210 [B] 
celkem 
Celkem: A+B=47,110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</si>
  <si>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</si>
  <si>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26</t>
  </si>
  <si>
    <t>87445</t>
  </si>
  <si>
    <t>POTRUBÍ Z TRUB PLASTOVÝCH ODPADNÍCH DN DO 300MM</t>
  </si>
  <si>
    <t>Viz.výkres C.3, D1.1-7 
Parametry, provedení dle zadávací dokumentace. 
Přípojky lapač splavenin 
Potrubí SN 16, DN 300.  
km 6,049 00 vlevo 
6,0=6,000 [A] 
km 6,100 00 vpravo 
7,80=7,800 [B] 
Celkem: A+B=13,800 [C]</t>
  </si>
  <si>
    <t>14</t>
  </si>
  <si>
    <t>89712</t>
  </si>
  <si>
    <t>VPUSŤ KANALIZAČNÍ ULIČNÍ KOMPLETNÍ Z BETONOVÝCH DÍLCŮ</t>
  </si>
  <si>
    <t>KUS</t>
  </si>
  <si>
    <t>Viz.výkres C.3, D1.1-7 
Parametry, provedení dle zadávací dokumentace. 
25=25,000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</si>
  <si>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</si>
  <si>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15</t>
  </si>
  <si>
    <t>89721</t>
  </si>
  <si>
    <t>VPUSŤ KANALIZAČNÍ HORSKÁ KOMPLETNÍ MONOLITICKÁ BETONOVÁ</t>
  </si>
  <si>
    <t>Lapač</t>
  </si>
  <si>
    <t>Viz.výkres C.3, D1.1-7 
Parametry, provedení dle zadávací dokumentace. 
1=1,000 [A]</t>
  </si>
  <si>
    <t>položka zahrnuje:  
- mříže s rámem, koše na bahno,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nátěry zabraňující soudržnost betonu a bednění,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</si>
  <si>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</si>
  <si>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22</t>
  </si>
  <si>
    <t>9111B1</t>
  </si>
  <si>
    <t>ZÁBRADLÍ SILNIČNÍ SE SVISLOU VÝPLNÍ - DODÁVKA A MONTÁŽ</t>
  </si>
  <si>
    <t>Viz.výkres C.3, D1.1-7 
Parametry, provedení dle zadávací dokumentace. 
6+6=12,000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</si>
  <si>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</si>
  <si>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54</t>
  </si>
  <si>
    <t>9113B1</t>
  </si>
  <si>
    <t>SVODIDLO OCEL SILNIČ JEDNOSTR, ÚROVEŇ ZADRŽ H1 -DODÁVKA A MONTÁŽ</t>
  </si>
  <si>
    <t>Viz.výkres C.3, D1.1-7 
Parametry, provedení dle zadávací dokumentace. 
km 0,850 - 0,920 
70=70,000 [A] 
Celkem: A=70,000 [B]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</si>
  <si>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</si>
  <si>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55</t>
  </si>
  <si>
    <t>9113B3</t>
  </si>
  <si>
    <t>SVODIDLO OCEL SILNIČ JEDNOSTR, ÚROVEŇ ZADRŽ H1 - DEMONTÁŽ S PŘESUNEM</t>
  </si>
  <si>
    <t>položka zahrnuje:  
- demontáž a odstranění zařízení  
- jeho odvoz na předepsané místo</t>
  </si>
  <si>
    <t>48</t>
  </si>
  <si>
    <t>914131</t>
  </si>
  <si>
    <t>DOPRAVNÍ ZNAČKY ZÁKLADNÍ VELIKOSTI OCELOVÉ FÓLIE TŘ 2 - DODÁVKA A MONTÁŽ</t>
  </si>
  <si>
    <t>Viz.výkres C.3, D1.1-7 
Parametry, provedení dle zadávací dokumentace. 
24=24,000 [A]</t>
  </si>
  <si>
    <t>položka zahrnuje:  
- dodávku a montáž značek v požadovaném provedení</t>
  </si>
  <si>
    <t>49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</si>
  <si>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</si>
  <si>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</si>
  <si>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</si>
  <si>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50</t>
  </si>
  <si>
    <t>915111</t>
  </si>
  <si>
    <t>VODOROVNÉ DOPRAVNÍ ZNAČENÍ BARVOU HLADKÉ - DODÁVKA A POKLÁDKA</t>
  </si>
  <si>
    <t>Viz.výkres C.3, D1.1-7 
Parametry, provedení dle zadávací dokumentace. 
2*1100*0,125=275,000 [A]</t>
  </si>
  <si>
    <t>položka zahrnuje:  
- dodání a pokládku nátěrového materiálu (měří se pouze natíraná plocha)  
- předznačení a reflexní úpravu</t>
  </si>
  <si>
    <t>46</t>
  </si>
  <si>
    <t>915211</t>
  </si>
  <si>
    <t>VODOROVNÉ DOPRAVNÍ ZNAČENÍ PLASTEM HLADKÉ - DODÁVKA A POKLÁDKA</t>
  </si>
  <si>
    <t>917224</t>
  </si>
  <si>
    <t>SILNIČNÍ A CHODNÍKOVÉ OBRUBY Z BETONOVÝCH OBRUBNÍKŮ ŠÍŘ 150MM</t>
  </si>
  <si>
    <t>Viz.výkres C.3, D1.1-7 
Parametry, provedení dle zadávací dokumentace. 
2*1100=2 200,000 [A] 
Celkem: A=2 200,000 [B]</t>
  </si>
  <si>
    <t>Položka zahrnuje:  
dodání a pokládku betonových obrubníků o rozměrech předepsaných zadávací dokumentací  
betonové lože i boční betonovou opěrku.</t>
  </si>
  <si>
    <t>28</t>
  </si>
  <si>
    <t>91842</t>
  </si>
  <si>
    <t>PROPUSTY RÁMOVÉ 200/150</t>
  </si>
  <si>
    <t>Viz.výkres C.3, D1.1-7 
Parametry, provedení dle zadávací dokumentace. 
KM 0,120 00 
7,50=7,500 [A]</t>
  </si>
  <si>
    <t>Položka zahrnuje:  
- dodání a položení prefabrikovaných rámů z dokumentací předepsaných rozměrů  
- případné úpravy rámů  
Nezahrnuje podkladní vrstvy, vyrovnávací a spádový beton uvnitř rámů a na jejich povrchu, izolaci.</t>
  </si>
  <si>
    <t>SO 101b</t>
  </si>
  <si>
    <t>SO 101 SILNICE II/366 PRŮTAH OBCÍ POHLEDY - SANACE AKTIVNÍ ZÓNY</t>
  </si>
  <si>
    <t xml:space="preserve">      SO 101b</t>
  </si>
  <si>
    <t>Zemina a kamení (17 05 04) .Příslušná skládka bude odsouhlasena investorem. Investor požaduje k fakturaci této položky doložit vážní lístky ze skládky a doklad o úhradě poplatku za skládku za uvedený materiál z této stavby.</t>
  </si>
  <si>
    <t>Počítaná hmotnost 2,0t/m3. Objem z položek:     
Objem*přepočet na tuny   
Položka č. 123738  
1100*6,0*0,4*2,0=5 280,000 [A]</t>
  </si>
  <si>
    <t>Viz.výkres C.3, D1.1-7 
Parametry, provedení dle zadávací dokumentace. 
Počítaná hmotnost 2,0t/m3. Objem z položek:     
Objem*přepočet na tuny   
Položka č. 123738  
1100*6,0*0,4=2 640,000 [A]</t>
  </si>
  <si>
    <t>17180</t>
  </si>
  <si>
    <t>ULOŽENÍ SYPANINY DO NÁSYPŮ Z NAKUPOVANÝCH MATERIÁLŮ</t>
  </si>
  <si>
    <t>Viz.výkres C.3, D1.1-7 
Parametry, provedení dle zadávací dokumentace. 
1100*6,0*0,4=2 640,000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</si>
  <si>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</si>
  <si>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28997</t>
  </si>
  <si>
    <t>OPLÁŠTĚNÍ (ZPEVNĚNÍ) Z GEOTEXTILIE A GEOMŘÍŽOVIN</t>
  </si>
  <si>
    <t>Viz.výkres C.3, D1.1-7 
Parametry, provedení dle zadávací dokumentace. 
6*1100=6 600,000 [A] 
Celkem: A=6 600,000 [B]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</si>
  <si>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</si>
  <si>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SO 201</t>
  </si>
  <si>
    <t>OPĚRNÁ ZEĎ V OBCI POHLEDY</t>
  </si>
  <si>
    <t xml:space="preserve">    SO 201</t>
  </si>
  <si>
    <t>Zemina a kamení, objemová hmotnost 2 t/m3.  
Odvoz na skládku určenou zhotovitelem.  
Zemina a kamení (17 05 04) .Příslušná skládka bude odsouhlasena investorem. Investor požaduje k fakturaci této položky doložit vážní lístky ze skládky a doklad o úhradě poplatku za skládku za uvedený materiál z této stavby.</t>
  </si>
  <si>
    <t>kamenná suť a zemina 2 t/m3 
souvisí s pol. 
131738   90,5=90,500 [B] 
přepočet m3 na tuny 
B*2=181,000 [D]</t>
  </si>
  <si>
    <t>11511</t>
  </si>
  <si>
    <t>ČERPÁNÍ VODY DO 500 L/MIN</t>
  </si>
  <si>
    <t>HOD</t>
  </si>
  <si>
    <t>bude čerpáno dle skutečnosti a pokynu TDI 
čerpání vody ze stavební jámy (hod) 
200=200,000 [A] 
(viz příloha D.2.1)</t>
  </si>
  <si>
    <t>Položka čerpání vody na povrchu zahrnuje i potrubí, pohotovost záložní čerpací soupravy a zřízení čerpací jímky. Součástí položky je také následná demontáž a likvidace těchto zařízení</t>
  </si>
  <si>
    <t>11526</t>
  </si>
  <si>
    <t>PŘEVEDENÍ VODY POTRUBÍM DN 800 NEBO ŽLABY R.O. DO 2,8M</t>
  </si>
  <si>
    <t>dočasné převedení vody potrubím 1 roura DN 800 
délka (m) 
55=55,000 [A] 
(viz příloha D.2.3-4)</t>
  </si>
  <si>
    <t>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</si>
  <si>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</si>
  <si>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</si>
  <si>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(délkaxšířkaxvýška) 
koryto odvodnění  
52*1.2*0.2=12,480 [A] 
(viz příloha D.4.1,4,5)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</si>
  <si>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</si>
  <si>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HLOUBENÍ JAM ZAPAŽ I NEPAŽ TŘ. I, odvoz na skládku dle určení zhotovitele</t>
  </si>
  <si>
    <t>výkopy 
(plocha řezuxdélka) 
3,2*3+(2,6+2,7+2,5)*5+3,6*1+1,1*4,5+(1,1+1,1+1+1,1+1,2)*5+1,3*4,5=90,500 [A] 
(viz příloha D.2.4) 
poplatky za skládku viz pol.014102.1</t>
  </si>
  <si>
    <t>60</t>
  </si>
  <si>
    <t>17481</t>
  </si>
  <si>
    <t>ZÁSYP JAM A RÝH Z NAKUPOVANÝCH MATERIÁLŮ</t>
  </si>
  <si>
    <t>zásyp ŠD fr.0/32, hutrněný ID=0.8 
pravý rub zdi  plocha příčného řezuxdélka   
0,468*2+(0,51+0,413+0,283)*5=6,966 [A] 
(viz příloha D.2.4)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</si>
  <si>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</si>
  <si>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40</t>
  </si>
  <si>
    <t>23668</t>
  </si>
  <si>
    <t>TĚSNĚNÍ HRADÍCÍCH STĚN ZE ZEMIN DOČASNÉ VČETNĚ ODSTRANĚNÍ</t>
  </si>
  <si>
    <t>dočasné těsnicí jílové hrázky pro provizorní převedení vody v korytě mimo stavbu 
plocha příčného řezuxtloušťkaxpočet 
1*1*2=2,000 [A] 
(viz příloha D.2.1,4)</t>
  </si>
  <si>
    <t>položka zahrnuje zřízení těsnění ze zemin, jeho údržbu během trvání jeho funkce, odstranění a odvoz dle zadávací dokumentace</t>
  </si>
  <si>
    <t>317325</t>
  </si>
  <si>
    <t>ŘÍMSY ZE ŽELEZOBETONU DO C30/37</t>
  </si>
  <si>
    <t>C30/37 XF4,XD3,XC4  souvisí s pol.317365 
plocha v příčném řezuxdélka 
levá římsa 0,11*(1,825+5,07+5,065)+0,12*5,05=1,922 [A] 
pravá římsa 0,207*1,845+(0,207+0,176)/2*5,095+(0,176+0,11)/2*5,09=2,085 [B] 
Celkem: A+B=4,007 [C] 
(viz příloha D.2.5)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</si>
  <si>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</si>
  <si>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35</t>
  </si>
  <si>
    <t>317365</t>
  </si>
  <si>
    <t>VÝZTUŽ ŘÍMS Z OCELI 10505, B500B</t>
  </si>
  <si>
    <t>souvisí s pol.317325 
distanční tělíska betonová 
kubatura betonu x hmotnost výztuže v římse jednotková x převod kg na tuny 
4,007*200*0.001=0,801 [A] 
(viz příloha D.2.7)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</si>
  <si>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</si>
  <si>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62</t>
  </si>
  <si>
    <t>327324</t>
  </si>
  <si>
    <t>ZDI OPĚRNÉ, ZÁRUBNÍ, NÁBŘEŽNÍ ZE ŽELEZOVÉHO BETONU DO C25/30</t>
  </si>
  <si>
    <t>úhlová zídka C25/30 XA1,XC4,XD3 
základ - tloušťkaxšířkaxdélka   0,3*1,58*(1,845+5,095+5,09+5)=8,072 [A] 
zkosení   0,1*0,1/2*(1,845+5,095+5,09+1,825+5,07+5,065+5,05)=0,145 [B] 
levá stojka - tloušťkaxdélkaxvýška 0,3*(1,825*0,91+5,07*0,87+5,065*0,765+5,05*0,66)=3,984 [C] 
pravá stojka - tloušťkaxdélkaxvýška  0,3*(1,845*0,91+5,095*0,87+5,09*0,765)=3,002 [D] 
Celkem: A+B+C+D=15,203 [E] 
(viz příloha D.2.5)</t>
  </si>
  <si>
    <t>327365</t>
  </si>
  <si>
    <t>VÝZTUŽ ZDÍ OPĚRNÝCH, ZÁRUBNÍCH, NÁBŘEŽNÍCH Z OCELI 10505, B500B</t>
  </si>
  <si>
    <t>distanční tělíska betonová 
kubatura betonu x hmotnost výztuže v římse jednotková x převod kg na tuny 
15,203*200*0.001=3,041 [A] 
(viz příloha D.2.7)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</si>
  <si>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</si>
  <si>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podkladní beton základu X0 
tl.100 mm 
plocha příčného řezuxdélka 
0,216*(3+5,1+5,1+5,1)=3,953 [A] 
(viz příloha D.2.4)</t>
  </si>
  <si>
    <t>pro lomový kámen - zpevnění 
beton C25/30 XF2 tl.0.1m 
souvisí s pol.465512,  
plocha příčného řezuxdélka 
0,05*2+0,065*5,1+0,06*5,1+0,124*5,1+2,267*0,5*2+0,33*35+0,5*1=15,687 [A] 
(viz příloha D.2.4)</t>
  </si>
  <si>
    <t>ŠP lože tl.100 mm pod dlažbu z lomového kamene a pod základ 
souvisí s pol.451314, 
plocha příčného řezuxdélka 
0,204*18+0,349*1+0,33*35=15,571 [A] 
(viz příloha D.2.4)</t>
  </si>
  <si>
    <t>458523</t>
  </si>
  <si>
    <t>VÝPLŇ ZA OPĚRAMI A ZDMI Z KAMENIVA DRCENÉHO, INDEX ZHUTNĚNÍ ID DO 0,9</t>
  </si>
  <si>
    <t>hutněný zásyp za levým rubem zdi ŠD třídy A drcený fr.0-32 (Id=0.9) 
plocha řezuxprům.délka 
0,669*2+(0,622+0,507+0,399)*5=8,978 [A] 
(viz příloha D.2.4)</t>
  </si>
  <si>
    <t>465512</t>
  </si>
  <si>
    <t>DLAŽBY Z LOMOVÉHO KAMENE NA MC</t>
  </si>
  <si>
    <t>lomový kámen (žula) tl.200 mm s ložem pol.451314 
plocha příčného řezuxdélka 
0,107*2+0,145*5+0,134*5+0,291*5+0,7*(1+9+25)+0,2*1*1=27,764 [A] 
souvisí s pol.451314 
(viz příloha D.2.4)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</si>
  <si>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</si>
  <si>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Přidružená stavební výroba</t>
  </si>
  <si>
    <t>20</t>
  </si>
  <si>
    <t>711221</t>
  </si>
  <si>
    <t>IZOLACE ZVLÁŠT KONSTR PROTI TLAK VODĚ ASFALT NÁTĚRY</t>
  </si>
  <si>
    <t>souvisí s pol.711509 
most - izolační systém nátěrový ALP+2xALN 
ALP - asfaltový lak penetrační - (0.4 kg/m2) 
ALN - asfaltový lak nátěrový - (0.4kg/m2) 2 vrstvy 
celková plocha pro nátěr, tzn. plocha pro nátěry krát 3 
celková délka v příčném řezuxdélka půdorysná 
svislé plochy rámu zdi  
3*(3,04*1,845+(3,07+2,78+2,4+1,1)*5,1)=159,881 [A] 
(viz příloha D.2.4)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</si>
  <si>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</si>
  <si>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711509</t>
  </si>
  <si>
    <t>OCHRANA IZOLACE NA POVRCHU TEXTILIÍ</t>
  </si>
  <si>
    <t>souvisí s pol.711221 
zeď - ochranná geotextilie 600g/m2 pro izolační systém nátěrový 
plocha pro ochranu izolace 
celková délka v příčném řezuxdélka půdorysná 
svislé plochy rámu zdi  
3,04*1,845+(3,07+2,78+2,4+1,1)*5,1=53,294 [A] 
(viz příloha D.2.4)</t>
  </si>
  <si>
    <t>položka zahrnuje:  
- dodání  předepsaného ochranného materiálu  
- zřízení ochrany izolace</t>
  </si>
  <si>
    <t>63</t>
  </si>
  <si>
    <t>78385</t>
  </si>
  <si>
    <t>NÁTĚRY BETON KONSTR TYP S6 (OS-DII)</t>
  </si>
  <si>
    <t>pohledové plochy říms  
římsy - obvodxdélka  
0,85*(1,8+20,4)+(1,215+1,1)/2*1,845+(1,1+1,02)/2*5,095+(1,02+0,85)/2*5,09=31,165 [A] 
(viz příloha D.2.4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</si>
  <si>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</si>
  <si>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7838C</t>
  </si>
  <si>
    <t>NÁTĚRY BETON KONSTR TYP S8</t>
  </si>
  <si>
    <t>nátěrová hydroizolace odolná proti otěru pro vnitřní líc rámu 
obvod příčného řezuxdélka 
2,75*1,845+2,67*5,09+2,46*5,09+2,18*5,05+2,08*5,05=52,698 [A] 
(viz příloha D.2.4)</t>
  </si>
  <si>
    <t>66</t>
  </si>
  <si>
    <t>9111A1</t>
  </si>
  <si>
    <t>ZÁBRADLÍ SILNIČNÍ S VODOR MADLY - DODÁVKA A MONTÁŽ</t>
  </si>
  <si>
    <t>silniční - bezpečnostní zábradlí v.1,1 m s vodorovným madlem na římsy zdi včetně PKO 
dl. 5+1,1=6,100 [A] 
viz příloha (D.2.4)</t>
  </si>
  <si>
    <t>64</t>
  </si>
  <si>
    <t>931181</t>
  </si>
  <si>
    <t>VÝPLŇ DILATAČ SPAR Z POLYSTYRENU TL DO 10MM</t>
  </si>
  <si>
    <t>dilatační výplň mezi obrubami a římsou zdi 
tl.10 mm 
výškaxdélka 
0,22*(1,825+5,07+5,065+5,05)=3,742 [A] 
(viz příloha D.2.4)</t>
  </si>
  <si>
    <t>položka zahrnuje dodávku a osazení předepsaného materiálu, očištění ploch spáry před úpravou, očištění okolí spáry po úpravě</t>
  </si>
  <si>
    <t>65</t>
  </si>
  <si>
    <t>931185</t>
  </si>
  <si>
    <t>VÝPLŇ DILATAČNÍCH SPAR Z POLYSTYRENU TL 50MM</t>
  </si>
  <si>
    <t>výplň dilatační spáry mezi čelem opěrné zdi a čelem trubního propustku 
tl.50 mm 
plocha příčného řezu 
1,03+0,11+0,21=1,350 [A] 
(viz příloha D.2.4)</t>
  </si>
  <si>
    <t>931233</t>
  </si>
  <si>
    <t>VLOŽKA DILAT SPAR Z PRYŽ PÁSŮ ŠÍŘ DO 200MM PROFIL TL DO 9MM</t>
  </si>
  <si>
    <t>uzavírací pryžový profil dilatační spáry římsy 
délkaxpočet 
0,45+0,15+2*0,25+0,45+0,15+2*0,42=2,540 [A] 
(viz příloha D.2.4)</t>
  </si>
  <si>
    <t>68</t>
  </si>
  <si>
    <t>931322</t>
  </si>
  <si>
    <t>TĚSNĚNÍ DILATAČ SPAR ASF ZÁLIVKOU MODIFIK PRŮŘ DO 200MM2</t>
  </si>
  <si>
    <t>těsnicí zálivka mezi obrubou a římsou zdi š.10 mm, hl.20 mm 
profil drážky 0,01*0,02 m 
délka 
1,825+5,07+5,065+5,05=17,010 [A] 
(viz příloha D.2.4)</t>
  </si>
  <si>
    <t>položka zahrnuje dodávku a osazení předepsaného materiálu, očištění ploch spáry před úpravou, očištění okolí spáry po úpravě  
nezahrnuje těsnící profil</t>
  </si>
  <si>
    <t>69</t>
  </si>
  <si>
    <t>93135</t>
  </si>
  <si>
    <t>TĚSNĚNÍ DILATAČ SPAR PRYŽ PÁSKOU NEBO KRUH PROFILEM</t>
  </si>
  <si>
    <t>předtěsnění dilatační spáry kruhového průměru 10 mm 
délka 
1,825+5,07+5,065+5,05=17,010 [A] 
(viz příloha D.2.4)</t>
  </si>
  <si>
    <t>70</t>
  </si>
  <si>
    <t>předtěsnění dilatační spáry kruhového průměru 50 mm 
délka 
1,2*2+0,81*2+0,14*2+0,78=5,080 [A] 
(viz příloha D.2.4)</t>
  </si>
  <si>
    <t>67</t>
  </si>
  <si>
    <t>93262</t>
  </si>
  <si>
    <t>POCHOZÍ ROŠT Z KOVU - PŘEKRYTÍ ZRCADLA MOSTU</t>
  </si>
  <si>
    <t>ocelový rošt žárově zinkovaný 
šířka 780 mm, oka 0,06x0,06 m 
výška 50mm, tl.pásku 3 mm 
kotvit do říms proti odcizení 
šířka x délka 
0,78*(1,845+5,095+5,09)=9,383 [A] 
(viz příloha D.2.4)</t>
  </si>
  <si>
    <t>položka zahrnuje:  
- dodání a uložení předepsané konstrukce z předepsaného materiálu včetně vnitrostaveništní a mimostaveništní dopravy  
- předepsanou povrchovou úpravu  
- veškeré potřebné pomocné práce  
- veškerý pomocný a upevňovací materiál</t>
  </si>
  <si>
    <t>SO 801</t>
  </si>
  <si>
    <t>KÁCENÍ STROMŮ</t>
  </si>
  <si>
    <t xml:space="preserve">    SO 801</t>
  </si>
  <si>
    <t>014101</t>
  </si>
  <si>
    <t>Poplatek za uložení pařezu na příslušnou skládku</t>
  </si>
  <si>
    <t>Strom 
P9 
1=1,000 [A] 
Celkem: A=1,000 [B]</t>
  </si>
  <si>
    <t>112138</t>
  </si>
  <si>
    <t>KÁCENÍ STROMŮ D KMENE PŘES 0,9M, ODVOZ DO 20KM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</si>
  <si>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</t>
  </si>
  <si>
    <t>112238</t>
  </si>
  <si>
    <t>ODSTRANĚNÍ PAŘEZŮ D PŘES 0,9M, ODVOZ DO 20KM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</si>
  <si>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</si>
  <si>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ZZV</t>
  </si>
  <si>
    <t>VEDLEJŠÍ AKTIVITA PROJEKTU</t>
  </si>
  <si>
    <t>SO 001</t>
  </si>
  <si>
    <t>VŠEOBECNÉ A PŘEDBĚŽNÉ POLOŽKY</t>
  </si>
  <si>
    <t xml:space="preserve">  ZZV</t>
  </si>
  <si>
    <t xml:space="preserve">    SO 001</t>
  </si>
  <si>
    <t>02620</t>
  </si>
  <si>
    <t>ZKOUŠENÍ KONSTRUKCÍ A PRACÍ NEZÁVISLOU ZKUŠEBNOU</t>
  </si>
  <si>
    <t>KPL</t>
  </si>
  <si>
    <t>1=1,000 [A] 
Celkem: A=1,000 [B]</t>
  </si>
  <si>
    <t>zahrnuje veškeré náklady spojené s objednatelem požadovanými zkouškami</t>
  </si>
  <si>
    <t>02710</t>
  </si>
  <si>
    <t>POMOC PRÁCE ZŘÍZ NEBO ZAJIŠŤ OBJÍŽĎKY A PŘÍSTUP CESTY</t>
  </si>
  <si>
    <t>Zajištění vydání všech potřebných rozhodnutí a stanovení pro přechodnou úpravu provozu na pozemních komunikací</t>
  </si>
  <si>
    <t>zahrnuje veškeré náklady spojené s objednatelem požadovanými zařízeními</t>
  </si>
  <si>
    <t>02720</t>
  </si>
  <si>
    <t>POMOC PRÁCE ZŘÍZ NEBO ZAJIŠŤ REGULACI A OCHRANU DOPRAVY</t>
  </si>
  <si>
    <t>Pasportizace přilehlých objektů a objízdných tras. Blíže bude specifikováno investorem.</t>
  </si>
  <si>
    <t>02911</t>
  </si>
  <si>
    <t>OSTATNÍ POŽADAVKY - GEODETICKÉ ZAMĚŘENÍ</t>
  </si>
  <si>
    <t>Geodetická činnost v průběhu provádění stavebních prací (geodet zhotovitele stavby) včetně vytyčení stavby a skutečného zjištění průběhu inženýrských sítí.   
Součástí je vybudování potřebné vytyčovací sítě.  
Zajištění inženýrských sítí během realizace stavby dle požadavku správců. Nutné vytyčení všech podzemních sítí s protokolárním zápisem příslušných správců. Přesnou polohu podzemních vedení ověřit ručně kopanými sondami. Sdělovací kabely, elektrické vedení včetně vrchního vedení, vodovod, v trase příčné přechody. Přechody nutno ochránit. Zajištění stavby proti škodě na okolních pozemcích a objektech, včetně dočasného statického zajištění sloupů nadzemního vedení po dobu realizace rekonstrukce komunikace. 
Položka zahrnuje potřebné zaměření pro zhotovení dokumentace skutečného provedení stavby.</t>
  </si>
  <si>
    <t>1=1,000 [A]</t>
  </si>
  <si>
    <t>zahrnuje veškeré náklady spojené s objednatelem požadovanými pracemi</t>
  </si>
  <si>
    <t>02930</t>
  </si>
  <si>
    <t>OSTATNÍ POŽADAVKY - UMĚLECKÁ DÍLA</t>
  </si>
  <si>
    <t>Pamětní deska  - místo realizace bude nejdéle k datu převzetí dokončené stavb. Místo bude definováno investorem stavby. Položka obsahuje dodávku, ozasení a montáž pamětní desky 0,3*0,4 dle pravidel Irop, provedení z odolného materiálu  zajišťující životnost desky a písma  min. 5 let.</t>
  </si>
  <si>
    <t>zahrnuje veškeré náklady spojené s objednatelem požadovanými pracemi a díly</t>
  </si>
  <si>
    <t>02940</t>
  </si>
  <si>
    <t>OSTATNÍ POŽADAVKY - VYPRACOVÁNÍ DOKUMENTACE DSPS</t>
  </si>
  <si>
    <t>V rozsahu dle přílohy č. 3 k vyhlášce č. 499/2006 Sb. ve smyslu § 125 odst. 6 stavebního zákona a dle vyhlášky 146/2008 Sb.   
Součástí je potřebné geodetické zaměření a zhotovení potřebných provozních a havarijních řádů.   
Součástí je předání dokumentace v tištěné podobě a elektronické podobě</t>
  </si>
  <si>
    <t>02943</t>
  </si>
  <si>
    <t>OSTATNÍ POŽADAVKY - VYPRACOVÁNÍ RDS</t>
  </si>
  <si>
    <t>Realizační dokumentace stavby v rozsahu dle požadavků objednatele včetně zapracování všech podmínek a požadavků stavebního povolení a podmínek stanovených zadávací dokumentací.   
Dokumentace bude zpracována pro všechny objekty dle čl. 6.1.2 (TKP D kap. 6, příl. 5); jejím předmětem je dokumentace všech zhotovovaných a pomocných konstrukcí a prací nutných ke stavbě objektu.   
Součástí je předání dokumentace v tištěné podoběa předání v elektonické podobě (rozsah a uspořádání odpovídající podobě tištěné) v uzavřeném (PDF) a otevřeném formátu (DWG, XLS, DOC, apod.).  
Zahrnuje havarijní plán, protipovodňový plán a projekt dopravně inženýrských opatření.</t>
  </si>
  <si>
    <t>02945</t>
  </si>
  <si>
    <t>OSTAT POŽADAVKY - GEOMETRICKÝ PLÁN</t>
  </si>
  <si>
    <t>Zajištění geometrických plánů skutečného provedení objektů a inženýrských sítí  a geometrických plánů věcných břemen v požadovaném formátu s hranicemi pozemků jako podklad pro vklad do katastrální mapy pro evidenci změn na katastrálním úřadu. Tato dokumentace bude potvrzena příslušným katastrálním úřadem a předána ve vyhotovení a v termínu dle potřeb investora.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</si>
  <si>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</si>
  <si>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</si>
  <si>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</si>
  <si>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Průběžné provedení fotodokumentace během provádě stavby, po dokončení předno na CD. Blíže bude specifikováno investorem.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</si>
  <si>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</si>
  <si>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18</t>
  </si>
  <si>
    <t>029511</t>
  </si>
  <si>
    <t>d</t>
  </si>
  <si>
    <t>OSTATNÍ POŽADAVKY - PASPORT STÁVAJÍCÍCH OBJEKTU A NEMOVITOSTÍ</t>
  </si>
  <si>
    <t>Zhotovení pasportu objektů a nemovitostí podél trasy stavby. 
Položka obsahuje: 
- pasport stávajících objektů a nemovistostí podél trasy stavby (před stavbou a po stavbě) 
- fotodokumentace 
- projekční práce (zhotovení pasportu) 
- kompletační práce ( počet výtisků dle zadání objednatele)</t>
  </si>
  <si>
    <t>02960</t>
  </si>
  <si>
    <t>OSTATNÍ POŽADAVKY - ODBORNÝ DOZOR</t>
  </si>
  <si>
    <t>Odborný dozor geologa 
Odborný dozor geologa včetně ověření předpokladů typu a skladby podloží a obnaženého podzákladí zjištěné změny koordinovat s úpravou navržených konstrukcí.  
Pro nové zdi, kanalizaci a aktivní zónu komunikace na celou stavbu.</t>
  </si>
  <si>
    <t>zahrnuje veškeré náklady spojené s objednatelem požadovaným dozorem</t>
  </si>
  <si>
    <t>02990</t>
  </si>
  <si>
    <t>OSTATNÍ POŽADAVKY - INFORMAČNÍ TABULE</t>
  </si>
  <si>
    <t>Informační tabule (billboard), specifikace :   
Dodávka, montáž a následná demontáž včetně odvozu informační tabule (bilboardu) o min. rozměrech 5,10 x 2,40 m. Jedná se o kompletní provedení, včetně údržby po celou dobu stavby. Tabule bude upevněna na nosiče z příhradové kce. a dostatečně ukotvena do terénu, aby splňovala podmínky na tuhost a deformaci. Místo umístění a způsob následného odstranění bude dohodnut s investorem stavby před zahájením realizace stavebních prací. Vzhled tabule a obsah textů upřesní investor vítěznému uchazeči před  zahájením realizace stavby. Dodavatel si zajistí veškerá potřebná povolení k umístění informační tabule.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</si>
  <si>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</si>
  <si>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SO 101 SILNICE II/366 PRŮTAH OBCÍ POHLEDY - SJEZDY</t>
  </si>
  <si>
    <t>Počítaná hmotnost 2,0t/m3. Objem z položek:   
Objem*přepočet na tuny   
Celkem včetně přepočtu: 38,80*2,0=77,600 [C]</t>
  </si>
  <si>
    <t>Viz.výkres C.3.1-8, D.1.3.1,2 
poplatek za skládku uveden v položce: 014102.1 
Výkopy okolo inženýrských sítí se musí provádět ručně 
Průměrná délka * průměrná šířka* prům.tl. 
Sjezdy 
192*0,2=38,400 [A]</t>
  </si>
  <si>
    <t>Viz.výkres C.3.1-8, D.1.3.1,2 
Parametry, provedení dle zadávací dokumentace. Včetně příslušných zkoušek dle ZTKP, TKP, TP a ČSN.   
Min. modul přetvárnosti na zemní pláni viz.vzorové příčné řezy. 
Průměrná délka * průměrná šířka 
192=192,000 [A]</t>
  </si>
  <si>
    <t>21</t>
  </si>
  <si>
    <t>56333</t>
  </si>
  <si>
    <t>VOZOVKOVÉ VRSTVY ZE ŠTĚRKODRTI TL. DO 150MM</t>
  </si>
  <si>
    <t>Viz.výkres C.3.1-8, D.1.3.1,2 
Parametry, provedení dle zadávací dokumentace. Včetně příslušných zkoušek dle  ZTKP, TKP, TP a ČSN. 
štěrkodrť typ B frakce 0-32 
Sjezdy 
192=192,000 [A]</t>
  </si>
  <si>
    <t>56362</t>
  </si>
  <si>
    <t>VOZOVKOVÉ VRSTVY Z RECYKLOVANÉHO MATERIÁLU TL DO 100MM</t>
  </si>
  <si>
    <t>Viz.výkres C.3.1-8, D.1.3.1,2 
KCE  "N2" - SJEZD - NEZPEVNĚNÝ   
Parametry, provedení dle zadávací dokumentace. Včetně příslušných zkoušek dle ZTKP, TKP, TP a ČSN.   
Tloušťka 100 mm.   
192=192,000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</si>
  <si>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</si>
  <si>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572214</t>
  </si>
  <si>
    <t>SPOJOVACÍ POSTŘIK Z MODIFIK EMULZE DO 0,5KG/M2</t>
  </si>
  <si>
    <t>Viz.výkres C.3.1-8, D.1.3.1,2 
KCE "Z2"  - OBNOVENÍ ZPEVNĚNÉHO SJEZDU   
spoj.postřik 0,20 kg/m2, dle PD   
Včetně odstranění nečistot z vozovky před postřikem.   
396+396=792,000 [A]</t>
  </si>
  <si>
    <t>574A34</t>
  </si>
  <si>
    <t>ASFALTOVÝ BETON PRO OBRUSNÉ VRSTVY ACO 11+, 11S TL. 40MM</t>
  </si>
  <si>
    <t>Viz.výkres C.3.1-8, D.1.3.1,2 
ACO 11+ (40 mm)   
KCE  "D" - MÍSTNÍ A ÚČELOVÉ KOMUNIKACE   
Parametry, provedení dle zadávací dokumentace. Včetně příslušných zkoušek dle ZTKP, TKP, TP a ČSN.   
396=396,000 [A]</t>
  </si>
  <si>
    <t>Viz.výkres C.3.1-8, D.1.3.1,2 
KCE "Z2"  - OBNOVENÍ ZPEVNĚNÝCH SJEZDŮ   
ACO 11+ (50 mm)   
396=396,000 [A]</t>
  </si>
  <si>
    <t>574E46</t>
  </si>
  <si>
    <t>ASFALTOVÝ BETON PRO PODKLADNÍ VRSTVY ACP 16+, 16S TL. 50MM</t>
  </si>
  <si>
    <t>Viz.výkres C.3.1-8, D.1.3.1,2 
ACO 16+ (50 mm)   
KCE  "D" - MÍSTNÍ A ÚČELOVÉ KOMUNIKACE   
Parametry, provedení dle zadávací dokumentace. Včetně příslušných zkoušek dle ZTKP, TKP, TP a ČSN.   
396=396,000 [A]</t>
  </si>
  <si>
    <t>SO 402</t>
  </si>
  <si>
    <t>SO 402 STÁV. PODZEMNÍ VEDENÍ - OPATŘENÍ V PRŮBĚHU STAVEBNÍCH ÚPRAV</t>
  </si>
  <si>
    <t xml:space="preserve">    SO 402</t>
  </si>
  <si>
    <t>02730</t>
  </si>
  <si>
    <t>POMOC PRÁCE ZŘÍZ NEBO ZAJIŠŤ OCHRANU INŽENÝRSKÝCH SÍTÍ</t>
  </si>
  <si>
    <t>SO 901</t>
  </si>
  <si>
    <t>SO 901 DOPRAVNĚ INŽENÝRSKÉ OPATŘENÍ</t>
  </si>
  <si>
    <t>SO 901a</t>
  </si>
  <si>
    <t xml:space="preserve">    SO 901</t>
  </si>
  <si>
    <t xml:space="preserve">      SO 901a</t>
  </si>
  <si>
    <t>Zajištění kvalifikovaných osob na řízení provozu</t>
  </si>
  <si>
    <t>náklady spojené z vyznačením objízdných trasa 
1=1,000 [A]</t>
  </si>
  <si>
    <t>91400</t>
  </si>
  <si>
    <t>DOČASNÉ ZAKRYTÍ NEBO OTOČENÍ STÁVAJÍCÍCH DOPRAVNÍCH ZNAČEK</t>
  </si>
  <si>
    <t>Objézná trasa pro NV 
Zrušení platnosti IS3a 1+1=2,000 [A]      
Zrušení platnosti IS3b1+1=2,000 [B]   
Zrušení platnosti IS3c 1+ 1=2,000 [C] 
Objézná trasa pro OV 
Zrušení platnosti IS3a 1=1,000 [D]      
Zrušení platnosti IS3b1+1+1+1=4,000 [E]   
Zrušení platnosti IS3c 1+ 1+1+1=4,000 [F]  
Celkem: A+B+C+D+E+F=15,000 [G]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</si>
  <si>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</si>
  <si>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Objézná trasa pro NV 
B4-1=1,000 [A]  
B24a-1=1,000 [B]  
E3a-5=5,000 [C]  
E7b-1=1,000 [D]  
E9-9=9,000 [E]  
E13-4=4,000 [F]  
IP10a-3=3,000 [G]  
IP10b-2=2,000 [H]  
IP22-13=13,000 [I]  
IS11a-2=2,000 [J]  
IS11b-8=8,000 [K]  
IS11c-22=22,000 [L] 
Objézná trasa pro OV 
B1-1=1,000 [N]  
E3a-14=14,000 [O]  
E13-1=1,000 [P]  
IP10a-6=6,000 [Q]  
IP10b-8=8,000 [R]  
IP22-12=12,000 [S]  
IS11b-8=8,000 [T]  
IS11c-37=37,000 [U]  
Celkem: A+B+C+D+E+F+G+H+I+J+K+L+N+O+P+Q+R+S+T+U=158,000 [V]</t>
  </si>
  <si>
    <t>914133</t>
  </si>
  <si>
    <t>DOPRAVNÍ ZNAČKY ZÁKLADNÍ VELIKOSTI OCELOVÉ FÓLIE TŘ 2 - DEMONTÁŽ</t>
  </si>
  <si>
    <t>Objézná trasa pro NV 
B1-1=1,000 [A]  
Objézná trasa pro NV 
B4-1=1,000 [W]  
B24a-1=1,000 [B]  
E3a-5=5,000 [C]  
E7b-1=1,000 [D]  
E9-9=9,000 [E]  
E13-4=4,000 [F]  
IP10a-3=3,000 [G]  
IP10b-2=2,000 [H]  
IP22-13=13,000 [I]  
IS11a-2=2,000 [J]  
IS11b-8=8,000 [K]  
IS11c-22=22,000 [L] 
Objézná trasa pro OV 
B1-1=1,000 [N]  
E3a-14=14,000 [O]  
E13-1=1,000 [P]  
IP10a-6=6,000 [Q]  
IP10b-8=8,000 [R]  
IP22-12=12,000 [S]  
IS11b-8=8,000 [T]  
IS11c-37=37,000 [U]  
Celkem: A+B+C+D+E+F+G+H+I+J+K+L+N+O+P+Q+R+S+T+U=158,000 [V]</t>
  </si>
  <si>
    <t>Položka zahrnuje odstranění, demontáž a odklizení materiálu s odvozem na předepsané místo</t>
  </si>
  <si>
    <t>914139</t>
  </si>
  <si>
    <t>DOPRAV ZNAČKY ZÁKLAD VEL OCEL FÓLIE TŘ 2 - NÁJEMNÉ</t>
  </si>
  <si>
    <t>KSDEN</t>
  </si>
  <si>
    <t>počet*den*počet měsíců 
Příčná uzávěra 
158*30*5=23 700,000 [A] 
Celkem: A=23 700,000 [B]</t>
  </si>
  <si>
    <t>položka zahrnuje sazbu za pronájem dopravních značek a zařízení, počet jednotek je určen jako součin počtu značek a počtu dní použití</t>
  </si>
  <si>
    <t>916131</t>
  </si>
  <si>
    <t>DOPRAV SVĚTLO VÝSTRAŽ SOUPRAVA 5KS - DOD A MONTÁŽ</t>
  </si>
  <si>
    <t>Příčná uzávěra 
2*5=10,000 [A] 
Celkem: A=10,000 [B]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</si>
  <si>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</t>
  </si>
  <si>
    <t>916133</t>
  </si>
  <si>
    <t>DOPRAV SVĚTLO VÝSTRAŽ SOUPRAVA 5KS - DEMONTÁŽ</t>
  </si>
  <si>
    <t>Položka zahrnuje odstranění, demontáž a odklizení zařízení s odvozem na předepsané místo</t>
  </si>
  <si>
    <t>916139</t>
  </si>
  <si>
    <t>DOPRAVNÍ SVĚTLO VÝSTRAŽNÉ SOUPRAVA 5 KUSŮ - NÁJEMNÉ</t>
  </si>
  <si>
    <t>počet*den*počet měsíců 
Příčná uzávěra 
10*30*5=1 500,000 [A] 
Celkem: A=1 500,000 [B]</t>
  </si>
  <si>
    <t>položka zahrnuje sazbu za pronájem zařízení. Počet měrných jednotek se určí jako součin počtu zařízení a počtu dní použití.</t>
  </si>
  <si>
    <t>916313</t>
  </si>
  <si>
    <t>DOPRAVNÍ ZÁBRANY Z2 S FÓLIÍ TŘ 1 - DEMONTÁŽ</t>
  </si>
  <si>
    <t>Příčná uzávěra 
2=2,000 [A] 
Celkem: A=2,000 [B]</t>
  </si>
  <si>
    <t>916321</t>
  </si>
  <si>
    <t>DOPRAVNÍ ZÁBRANY Z2 S FÓLIÍ TŘ 2 - DOD A MONTÁŽ</t>
  </si>
  <si>
    <t>položka zahrnuje:  
- dodání zařízení v předepsaném provedení včetně jejich osazení  
- údržbu po celou dobu trvání funkce, náhradu zničených nebo ztracených kusů, nutnou opravu poškozených částí</t>
  </si>
  <si>
    <t>916329</t>
  </si>
  <si>
    <t>DOPRAVNÍ ZÁBRANY Z2 S FÓLIÍ TŘ 2 - NÁJEMNÉ</t>
  </si>
  <si>
    <t>počet*den*počet měsíců 
Příčná uzávěra 
2*30*5=300,000 [A] 
Celkem: A=300,000 [B]</t>
  </si>
  <si>
    <t>SO 901b</t>
  </si>
  <si>
    <t>POMOCNÁ STAVBA - ÚPRAVA OBJÍZDNÉ TRASY PŘED STAVBOU</t>
  </si>
  <si>
    <t xml:space="preserve">      SO 901b</t>
  </si>
  <si>
    <t>Asfaltové směsi (17 03 02) Příslušná skládka bude odsouhlasena investorem.  Investor požaduje k fakturaci této položky doložit vážní lístky ze skládky a doklad o úhradě poplatku za skládku za uvedený materiál z této stavby.  
Pokud bude frézovány materiál zařen  je  v kategorii ZAS-T1 - bude pezplatně uložen na skládce SUSPk.</t>
  </si>
  <si>
    <t>hmotnost 2,4 t/m3    
Objem*přepočet na tuny    
Položka č. 113743  
35200*0,05*2,4=4 224,000 [A]</t>
  </si>
  <si>
    <t>3150*0,1*2,0=630,000 [A]</t>
  </si>
  <si>
    <t>02520</t>
  </si>
  <si>
    <t>ZKOUŠENÍ MATERIÁLŮ NEZÁVISLOU ZKUŠEBNOU</t>
  </si>
  <si>
    <t>Položka obsahuje potřebné náklady pro zatřídění frézovaného materiálu na objízdné trasy (zkoužky PAU)</t>
  </si>
  <si>
    <t>113743</t>
  </si>
  <si>
    <t>FRÉZOVÁNÍ ZPEVNĚNÝCH PLOCH ASFALTOVÝCH TL. DO 50MM</t>
  </si>
  <si>
    <t>6400*5,5=35 200,000 [A]</t>
  </si>
  <si>
    <t>113765</t>
  </si>
  <si>
    <t>FRÉZOVÁNÍ DRÁŽKY PRŮŘEZU DO 600MM2 V ASFALTOVÉ VOZOVCE</t>
  </si>
  <si>
    <t>Délka trhlin je odhadnuta jako 5% z celkové délky trasy 
6500*0,05=325,000 [A]</t>
  </si>
  <si>
    <t>Položka zahrnuje veškerou manipulaci s vybouranou sutí a s vybouranými hmotami vč. uložení na skládku.</t>
  </si>
  <si>
    <t>12922</t>
  </si>
  <si>
    <t>ČIŠTĚNÍ KRAJNIC OD NÁNOSU TL. DO 100MM</t>
  </si>
  <si>
    <t>2*0.25*6300=3 150,000 [A]</t>
  </si>
  <si>
    <t>56942</t>
  </si>
  <si>
    <t>ZPEVNĚNÍ KRAJNIC ZE ŠTĚRKOPÍSKU TL. DO 100MM</t>
  </si>
  <si>
    <t>2*0,25*6300=3 150,000 [A]</t>
  </si>
  <si>
    <t>- dodání kameniva předepsané kvality a zrnitosti  
- rozprostření a zhutnění vrstvy v předepsané tloušťce  
- zřízení vrstvy bez rozlišení šířky, pokládání vrstvy po etapách</t>
  </si>
  <si>
    <t>918358</t>
  </si>
  <si>
    <t>PROPUSTY Z TRUB DN 600MM</t>
  </si>
  <si>
    <t>12,5=12,500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</si>
  <si>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</si>
  <si>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931325</t>
  </si>
  <si>
    <t>TĚSNĚNÍ DILATAČ SPAR ASF ZÁLIVKOU MODIFIK PRŮŘ DO 600MM2</t>
  </si>
  <si>
    <t>93808</t>
  </si>
  <si>
    <t>OČIŠTĚNÍ VOZOVEK ZAMETENÍM</t>
  </si>
  <si>
    <t>položka zahrnuje očištění předepsaným způsobem včetně odklizení vzniklého odpadu</t>
  </si>
  <si>
    <t>966358</t>
  </si>
  <si>
    <t>BOURÁNÍ PROPUSTŮ Z TRUB DN DO 600MM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</si>
  <si>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</si>
  <si>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SO 902</t>
  </si>
  <si>
    <t>SO 902 DOČASNÁ POMOCNÁ DOPRAVNÍ STAVBA</t>
  </si>
  <si>
    <t xml:space="preserve">    SO 902</t>
  </si>
  <si>
    <t>113168</t>
  </si>
  <si>
    <t>ODSTRANĚNÍ KRYTU ZPEVNĚNÝCH PLOCH ZE SILNIČNÍCH DÍLCŮ, ODVOZ DO 20KM</t>
  </si>
  <si>
    <t>Dle zadávací dokumentace  
Viz.výkresová část stavebního objektu D.6 - SO 902 
350*0,15=52,500 [A]</t>
  </si>
  <si>
    <t>56361</t>
  </si>
  <si>
    <t>VOZOVKOVÉ VRSTVY Z RECYKLOVANÉHO MATERIÁLU TL DO 50MM</t>
  </si>
  <si>
    <t>Dle zadávací dokumentace  
Viz.výkresová část stavebního objektu D.6 - SO 902 
příprava podkladu pro uložení silničních panelů 
450=450,000 [A]</t>
  </si>
  <si>
    <t>VOZOVKOVÉ VRSTVY Z RECYKLOVANÉHO MATERIÁLU TL DO 30MM</t>
  </si>
  <si>
    <t>Dle zadávací dokumentace  
Viz.výkresová část stavebního objektu D.6 - SO 902 
potřebná vyrovnávka před položením asfaltové vrstvy 
450=450,000 [A]</t>
  </si>
  <si>
    <t>574A43</t>
  </si>
  <si>
    <t>ASFALTOVÝ BETON PRO OBRUSNÉ VRSTVY ACO 11 TL. 50MM</t>
  </si>
  <si>
    <t>Dle zadávací dokumentace  
Viz.výkresová část stavebního objektu D.6 - SO 902 
450=450,000 [A]</t>
  </si>
  <si>
    <t>58302</t>
  </si>
  <si>
    <t>KRYT ZE SINIČNÍCH DÍLCŮ (PANELŮ) TL 180MM</t>
  </si>
  <si>
    <t>Dle zadávací dokumentace  
Viz.výkresová část stavebního objektu D.6 - SO 902 
350=350,000 [A]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</si>
  <si>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</si>
  <si>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NV</t>
  </si>
  <si>
    <t>NEZPŮSOBILÉ VÝDAJE PROJEKTU</t>
  </si>
  <si>
    <t>VŠEOBECNÉ A PŘEDBĚŽNÉ  POLOŽKY</t>
  </si>
  <si>
    <t xml:space="preserve">  SO 001</t>
  </si>
  <si>
    <t>01400</t>
  </si>
  <si>
    <t>POPLATKY - BANKOVNÍ ZÁRUKA</t>
  </si>
  <si>
    <t>zahrnuje jinde neuvedené poplatky související s výstavbou</t>
  </si>
  <si>
    <t>01450</t>
  </si>
  <si>
    <t>POPLATKY ZA NÁHRADNÍ AUTOBUSOVOU DOPRAVU</t>
  </si>
  <si>
    <t>zahrnuje veškeré náklady související s náhradní autousovou dopravou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</si>
  <si>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</si>
  <si>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</si>
  <si>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</si>
  <si>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901c</t>
  </si>
  <si>
    <t>SO 901 SO 901 DOPRAVNĚ INŽENÝRSKÉ OPATŘENÍ - ÚPRAVA OBJÍZD. TRASY PO DOKONČENÍ STAVBY</t>
  </si>
  <si>
    <t xml:space="preserve">  SO 901c</t>
  </si>
  <si>
    <t>položka bude realizována pouze na přímý příkaz TDI a investora  
Včetně odvozu na místo určené investorem, předpoklad odvozu do 20 km. Za uložení asfaltového recyklátu nebude účtováno skládkovné.</t>
  </si>
  <si>
    <t>Dle zadávací dokumentace  
Viz.výkresová část stavebního objektu D.5 - SO 901   
35200*0,05=1 760,000 [A]</t>
  </si>
  <si>
    <t>položka bude realizována pouze na přímý příkaz TDI a investora</t>
  </si>
  <si>
    <t>Dle zadávací dokumentace  
Viz.výkresová část stavebního objektu D.5 - SO 901 
35200*0,05=1 760,000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</si>
</sst>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0+C10+C25</f>
      </c>
      <c r="D6" s="1"/>
      <c r="E6" s="1"/>
    </row>
    <row r="7" spans="1:5" ht="12.75" customHeight="1">
      <c r="A7" s="1"/>
      <c r="B7" s="4" t="s">
        <v>5</v>
      </c>
      <c r="C7" s="7">
        <f>0+E10+E25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0+C11+C17</f>
      </c>
      <c r="D10" s="20">
        <f>0+D11+D17</f>
      </c>
      <c r="E10" s="20">
        <f>0+E11+E17</f>
      </c>
    </row>
    <row r="11" spans="1:5" ht="12.75" customHeight="1">
      <c r="A11" s="21" t="s">
        <v>55</v>
      </c>
      <c r="B11" s="21" t="s">
        <v>23</v>
      </c>
      <c r="C11" s="22">
        <f>0+C12+C15+C16</f>
      </c>
      <c r="D11" s="22">
        <f>0+D12+D15+D16</f>
      </c>
      <c r="E11" s="22">
        <f>0+E12+E15+E16</f>
      </c>
    </row>
    <row r="12" spans="1:5" ht="12.75" customHeight="1">
      <c r="A12" s="21" t="s">
        <v>56</v>
      </c>
      <c r="B12" s="21" t="s">
        <v>26</v>
      </c>
      <c r="C12" s="22">
        <f>0+C13+C14</f>
      </c>
      <c r="D12" s="22">
        <f>0+D13+D14</f>
      </c>
      <c r="E12" s="22">
        <f>0+E13+E14</f>
      </c>
    </row>
    <row r="13" spans="1:5" ht="12.75" customHeight="1">
      <c r="A13" s="21" t="s">
        <v>57</v>
      </c>
      <c r="B13" s="21" t="s">
        <v>35</v>
      </c>
      <c r="C13" s="22">
        <f>'_ZV_HZV_SO 101_SO 101a'!I3</f>
      </c>
      <c r="D13" s="22">
        <f>'_ZV_HZV_SO 101_SO 101a'!O2</f>
      </c>
      <c r="E13" s="22">
        <f>C13+D13</f>
      </c>
    </row>
    <row r="14" spans="1:5" ht="12.75" customHeight="1">
      <c r="A14" s="21" t="s">
        <v>254</v>
      </c>
      <c r="B14" s="21" t="s">
        <v>253</v>
      </c>
      <c r="C14" s="22">
        <f>'_ZV_HZV_SO 101_SO 101b'!I3</f>
      </c>
      <c r="D14" s="22">
        <f>'_ZV_HZV_SO 101_SO 101b'!O2</f>
      </c>
      <c r="E14" s="22">
        <f>C14+D14</f>
      </c>
    </row>
    <row r="15" spans="1:5" ht="12.75" customHeight="1">
      <c r="A15" s="21" t="s">
        <v>268</v>
      </c>
      <c r="B15" s="21" t="s">
        <v>267</v>
      </c>
      <c r="C15" s="22">
        <f>'_ZV_HZV_SO 201'!I3</f>
      </c>
      <c r="D15" s="22">
        <f>'_ZV_HZV_SO 201'!O2</f>
      </c>
      <c r="E15" s="22">
        <f>C15+D15</f>
      </c>
    </row>
    <row r="16" spans="1:5" ht="12.75" customHeight="1">
      <c r="A16" s="21" t="s">
        <v>375</v>
      </c>
      <c r="B16" s="21" t="s">
        <v>374</v>
      </c>
      <c r="C16" s="22">
        <f>'_ZV_HZV_SO 801'!I3</f>
      </c>
      <c r="D16" s="22">
        <f>'_ZV_HZV_SO 801'!O2</f>
      </c>
      <c r="E16" s="22">
        <f>C16+D16</f>
      </c>
    </row>
    <row r="17" spans="1:5" ht="12.75" customHeight="1">
      <c r="A17" s="21" t="s">
        <v>389</v>
      </c>
      <c r="B17" s="21" t="s">
        <v>386</v>
      </c>
      <c r="C17" s="22">
        <f>0+C18+C19+C20+C21+C24</f>
      </c>
      <c r="D17" s="22">
        <f>0+D18+D19+D20+D21+D24</f>
      </c>
      <c r="E17" s="22">
        <f>0+E18+E19+E20+E21+E24</f>
      </c>
    </row>
    <row r="18" spans="1:5" ht="12.75" customHeight="1">
      <c r="A18" s="21" t="s">
        <v>390</v>
      </c>
      <c r="B18" s="21" t="s">
        <v>388</v>
      </c>
      <c r="C18" s="22">
        <f>'_ZV_ZZV_SO 001'!I3</f>
      </c>
      <c r="D18" s="22">
        <f>'_ZV_ZZV_SO 001'!O2</f>
      </c>
      <c r="E18" s="22">
        <f>C18+D18</f>
      </c>
    </row>
    <row r="19" spans="1:5" ht="12.75" customHeight="1">
      <c r="A19" s="21" t="s">
        <v>56</v>
      </c>
      <c r="B19" s="21" t="s">
        <v>439</v>
      </c>
      <c r="C19" s="22">
        <f>'_ZV_ZZV_SO 101'!I3</f>
      </c>
      <c r="D19" s="22">
        <f>'_ZV_ZZV_SO 101'!O2</f>
      </c>
      <c r="E19" s="22">
        <f>C19+D19</f>
      </c>
    </row>
    <row r="20" spans="1:5" ht="12.75" customHeight="1">
      <c r="A20" s="21" t="s">
        <v>463</v>
      </c>
      <c r="B20" s="21" t="s">
        <v>462</v>
      </c>
      <c r="C20" s="22">
        <f>'_ZV_ZZV_SO 402'!I3</f>
      </c>
      <c r="D20" s="22">
        <f>'_ZV_ZZV_SO 402'!O2</f>
      </c>
      <c r="E20" s="22">
        <f>C20+D20</f>
      </c>
    </row>
    <row r="21" spans="1:5" ht="12.75" customHeight="1">
      <c r="A21" s="21" t="s">
        <v>469</v>
      </c>
      <c r="B21" s="21" t="s">
        <v>467</v>
      </c>
      <c r="C21" s="22">
        <f>0+C22+C23</f>
      </c>
      <c r="D21" s="22">
        <f>0+D22+D23</f>
      </c>
      <c r="E21" s="22">
        <f>0+E22+E23</f>
      </c>
    </row>
    <row r="22" spans="1:5" ht="12.75" customHeight="1">
      <c r="A22" s="21" t="s">
        <v>470</v>
      </c>
      <c r="B22" s="21" t="s">
        <v>467</v>
      </c>
      <c r="C22" s="22">
        <f>'_ZV_ZZV_SO 901_SO 901a'!I3</f>
      </c>
      <c r="D22" s="22">
        <f>'_ZV_ZZV_SO 901_SO 901a'!O2</f>
      </c>
      <c r="E22" s="22">
        <f>C22+D22</f>
      </c>
    </row>
    <row r="23" spans="1:5" ht="12.75" customHeight="1">
      <c r="A23" s="21" t="s">
        <v>509</v>
      </c>
      <c r="B23" s="21" t="s">
        <v>508</v>
      </c>
      <c r="C23" s="22">
        <f>'_ZV_ZZV_SO 901_SO 901b'!I3</f>
      </c>
      <c r="D23" s="22">
        <f>'_ZV_ZZV_SO 901_SO 901b'!O2</f>
      </c>
      <c r="E23" s="22">
        <f>C23+D23</f>
      </c>
    </row>
    <row r="24" spans="1:5" ht="12.75" customHeight="1">
      <c r="A24" s="21" t="s">
        <v>544</v>
      </c>
      <c r="B24" s="21" t="s">
        <v>543</v>
      </c>
      <c r="C24" s="22">
        <f>'_ZV_ZZV_SO 902'!I3</f>
      </c>
      <c r="D24" s="22">
        <f>'_ZV_ZZV_SO 902'!O2</f>
      </c>
      <c r="E24" s="22">
        <f>C24+D24</f>
      </c>
    </row>
    <row r="25" spans="1:5" ht="12.75" customHeight="1">
      <c r="A25" s="19" t="s">
        <v>560</v>
      </c>
      <c r="B25" s="19" t="s">
        <v>561</v>
      </c>
      <c r="C25" s="20">
        <f>0+C26+C27</f>
      </c>
      <c r="D25" s="20">
        <f>0+D26+D27</f>
      </c>
      <c r="E25" s="20">
        <f>0+E26+E27</f>
      </c>
    </row>
    <row r="26" spans="1:5" ht="12.75" customHeight="1">
      <c r="A26" s="21" t="s">
        <v>563</v>
      </c>
      <c r="B26" s="21" t="s">
        <v>562</v>
      </c>
      <c r="C26" s="22">
        <f>'NV_SO 001'!I3</f>
      </c>
      <c r="D26" s="22">
        <f>'NV_SO 001'!O2</f>
      </c>
      <c r="E26" s="22">
        <f>C26+D26</f>
      </c>
    </row>
    <row r="27" spans="1:5" ht="12.75" customHeight="1">
      <c r="A27" s="21" t="s">
        <v>575</v>
      </c>
      <c r="B27" s="21" t="s">
        <v>574</v>
      </c>
      <c r="C27" s="22">
        <f>'NV_SO 901c'!I3</f>
      </c>
      <c r="D27" s="22">
        <f>'NV_SO 901c'!O2</f>
      </c>
      <c r="E27" s="22">
        <f>C27+D27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0+O11+O24+O37+O50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507</v>
      </c>
      <c r="I3" s="43">
        <f>0+I11+I24+I37+I50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2" t="s">
        <v>18</v>
      </c>
      <c r="C6" s="13" t="s">
        <v>466</v>
      </c>
      <c r="D6" s="1"/>
      <c r="E6" s="14" t="s">
        <v>467</v>
      </c>
      <c r="F6" s="12"/>
      <c r="G6" s="1"/>
      <c r="H6" s="1"/>
      <c r="I6" s="1"/>
      <c r="J6" s="1"/>
    </row>
    <row r="7" spans="1:10" ht="12.75" customHeight="1">
      <c r="A7" t="s">
        <v>27</v>
      </c>
      <c r="B7" s="16" t="s">
        <v>28</v>
      </c>
      <c r="C7" s="17" t="s">
        <v>507</v>
      </c>
      <c r="D7" s="6"/>
      <c r="E7" s="18" t="s">
        <v>508</v>
      </c>
      <c r="F7" s="16"/>
      <c r="G7" s="16"/>
      <c r="H7" s="6"/>
      <c r="I7" s="6"/>
      <c r="J7" s="6"/>
    </row>
    <row r="8" spans="1:10" ht="12.75" customHeight="1">
      <c r="A8" s="15" t="s">
        <v>36</v>
      </c>
      <c r="B8" s="15" t="s">
        <v>38</v>
      </c>
      <c r="C8" s="15" t="s">
        <v>40</v>
      </c>
      <c r="D8" s="15" t="s">
        <v>41</v>
      </c>
      <c r="E8" s="15" t="s">
        <v>42</v>
      </c>
      <c r="F8" s="15" t="s">
        <v>44</v>
      </c>
      <c r="G8" s="15" t="s">
        <v>46</v>
      </c>
      <c r="H8" s="15" t="s">
        <v>48</v>
      </c>
      <c r="I8" s="15"/>
      <c r="J8" s="15" t="s">
        <v>53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49</v>
      </c>
      <c r="I9" s="15" t="s">
        <v>51</v>
      </c>
      <c r="J9" s="15"/>
    </row>
    <row r="10" spans="1:10" ht="12.75" customHeight="1">
      <c r="A10" s="15" t="s">
        <v>37</v>
      </c>
      <c r="B10" s="15" t="s">
        <v>39</v>
      </c>
      <c r="C10" s="15" t="s">
        <v>33</v>
      </c>
      <c r="D10" s="15" t="s">
        <v>32</v>
      </c>
      <c r="E10" s="15" t="s">
        <v>43</v>
      </c>
      <c r="F10" s="15" t="s">
        <v>45</v>
      </c>
      <c r="G10" s="15" t="s">
        <v>47</v>
      </c>
      <c r="H10" s="15" t="s">
        <v>50</v>
      </c>
      <c r="I10" s="15" t="s">
        <v>52</v>
      </c>
      <c r="J10" s="15" t="s">
        <v>54</v>
      </c>
    </row>
    <row r="11" spans="1:18" ht="12.75" customHeight="1">
      <c r="A11" s="27" t="s">
        <v>58</v>
      </c>
      <c r="B11" s="27"/>
      <c r="C11" s="28" t="s">
        <v>37</v>
      </c>
      <c r="D11" s="27"/>
      <c r="E11" s="29" t="s">
        <v>59</v>
      </c>
      <c r="F11" s="27"/>
      <c r="G11" s="27"/>
      <c r="H11" s="27"/>
      <c r="I11" s="30">
        <f>0+Q11</f>
      </c>
      <c r="J11" s="27"/>
      <c r="O11">
        <f>0+R11</f>
      </c>
      <c r="Q11">
        <f>0+I12+I16+I20</f>
      </c>
      <c r="R11">
        <f>0+O12+O16+O20</f>
      </c>
    </row>
    <row r="12" spans="1:16" ht="12.75">
      <c r="A12" s="26" t="s">
        <v>60</v>
      </c>
      <c r="B12" s="31" t="s">
        <v>32</v>
      </c>
      <c r="C12" s="31" t="s">
        <v>61</v>
      </c>
      <c r="D12" s="26" t="s">
        <v>77</v>
      </c>
      <c r="E12" s="32" t="s">
        <v>63</v>
      </c>
      <c r="F12" s="33" t="s">
        <v>64</v>
      </c>
      <c r="G12" s="34">
        <v>4224</v>
      </c>
      <c r="H12" s="35">
        <v>1200</v>
      </c>
      <c r="I12" s="35">
        <f>ROUND(ROUND(H12,2)*ROUND(G12,3),2)</f>
      </c>
      <c r="J12" s="33" t="s">
        <v>65</v>
      </c>
      <c r="O12">
        <f>(I12*21)/100</f>
      </c>
      <c r="P12" t="s">
        <v>33</v>
      </c>
    </row>
    <row r="13" spans="1:5" ht="63.75">
      <c r="A13" s="36" t="s">
        <v>66</v>
      </c>
      <c r="E13" s="37" t="s">
        <v>510</v>
      </c>
    </row>
    <row r="14" spans="1:5" ht="51">
      <c r="A14" s="38" t="s">
        <v>68</v>
      </c>
      <c r="E14" s="39" t="s">
        <v>511</v>
      </c>
    </row>
    <row r="15" spans="1:5" ht="25.5">
      <c r="A15" t="s">
        <v>70</v>
      </c>
      <c r="E15" s="37" t="s">
        <v>71</v>
      </c>
    </row>
    <row r="16" spans="1:16" ht="12.75">
      <c r="A16" s="26" t="s">
        <v>60</v>
      </c>
      <c r="B16" s="31" t="s">
        <v>45</v>
      </c>
      <c r="C16" s="31" t="s">
        <v>61</v>
      </c>
      <c r="D16" s="26" t="s">
        <v>62</v>
      </c>
      <c r="E16" s="32" t="s">
        <v>63</v>
      </c>
      <c r="F16" s="33" t="s">
        <v>64</v>
      </c>
      <c r="G16" s="34">
        <v>630</v>
      </c>
      <c r="H16" s="35">
        <v>650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51">
      <c r="A17" s="36" t="s">
        <v>66</v>
      </c>
      <c r="E17" s="37" t="s">
        <v>67</v>
      </c>
    </row>
    <row r="18" spans="1:5" ht="12.75">
      <c r="A18" s="38" t="s">
        <v>68</v>
      </c>
      <c r="E18" s="39" t="s">
        <v>512</v>
      </c>
    </row>
    <row r="19" spans="1:5" ht="25.5">
      <c r="A19" t="s">
        <v>70</v>
      </c>
      <c r="E19" s="37" t="s">
        <v>71</v>
      </c>
    </row>
    <row r="20" spans="1:16" ht="12.75">
      <c r="A20" s="26" t="s">
        <v>60</v>
      </c>
      <c r="B20" s="31" t="s">
        <v>190</v>
      </c>
      <c r="C20" s="31" t="s">
        <v>513</v>
      </c>
      <c r="D20" s="26" t="s">
        <v>77</v>
      </c>
      <c r="E20" s="32" t="s">
        <v>514</v>
      </c>
      <c r="F20" s="33" t="s">
        <v>393</v>
      </c>
      <c r="G20" s="34">
        <v>1</v>
      </c>
      <c r="H20" s="35">
        <v>20000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25.5">
      <c r="A21" s="36" t="s">
        <v>66</v>
      </c>
      <c r="E21" s="37" t="s">
        <v>515</v>
      </c>
    </row>
    <row r="22" spans="1:5" ht="12.75">
      <c r="A22" s="38" t="s">
        <v>68</v>
      </c>
      <c r="E22" s="39" t="s">
        <v>406</v>
      </c>
    </row>
    <row r="23" spans="1:5" ht="12.75">
      <c r="A23" t="s">
        <v>70</v>
      </c>
      <c r="E23" s="37" t="s">
        <v>395</v>
      </c>
    </row>
    <row r="24" spans="1:18" ht="12.75" customHeight="1">
      <c r="A24" s="6" t="s">
        <v>58</v>
      </c>
      <c r="B24" s="6"/>
      <c r="C24" s="41" t="s">
        <v>39</v>
      </c>
      <c r="D24" s="6"/>
      <c r="E24" s="29" t="s">
        <v>81</v>
      </c>
      <c r="F24" s="6"/>
      <c r="G24" s="6"/>
      <c r="H24" s="6"/>
      <c r="I24" s="42">
        <f>0+Q24</f>
      </c>
      <c r="J24" s="6"/>
      <c r="O24">
        <f>0+R24</f>
      </c>
      <c r="Q24">
        <f>0+I25+I29+I33</f>
      </c>
      <c r="R24">
        <f>0+O25+O29+O33</f>
      </c>
    </row>
    <row r="25" spans="1:16" ht="12.75">
      <c r="A25" s="26" t="s">
        <v>60</v>
      </c>
      <c r="B25" s="31" t="s">
        <v>39</v>
      </c>
      <c r="C25" s="31" t="s">
        <v>516</v>
      </c>
      <c r="D25" s="26" t="s">
        <v>77</v>
      </c>
      <c r="E25" s="32" t="s">
        <v>517</v>
      </c>
      <c r="F25" s="33" t="s">
        <v>127</v>
      </c>
      <c r="G25" s="34">
        <v>35200</v>
      </c>
      <c r="H25" s="35">
        <v>59</v>
      </c>
      <c r="I25" s="35">
        <f>ROUND(ROUND(H25,2)*ROUND(G25,3),2)</f>
      </c>
      <c r="J25" s="33" t="s">
        <v>65</v>
      </c>
      <c r="O25">
        <f>(I25*21)/100</f>
      </c>
      <c r="P25" t="s">
        <v>33</v>
      </c>
    </row>
    <row r="26" spans="1:5" ht="12.75">
      <c r="A26" s="36" t="s">
        <v>66</v>
      </c>
      <c r="E26" s="37" t="s">
        <v>77</v>
      </c>
    </row>
    <row r="27" spans="1:5" ht="12.75">
      <c r="A27" s="38" t="s">
        <v>68</v>
      </c>
      <c r="E27" s="39" t="s">
        <v>518</v>
      </c>
    </row>
    <row r="28" spans="1:5" ht="63.75">
      <c r="A28" t="s">
        <v>70</v>
      </c>
      <c r="E28" s="37" t="s">
        <v>86</v>
      </c>
    </row>
    <row r="29" spans="1:16" ht="12.75">
      <c r="A29" s="26" t="s">
        <v>60</v>
      </c>
      <c r="B29" s="31" t="s">
        <v>50</v>
      </c>
      <c r="C29" s="31" t="s">
        <v>519</v>
      </c>
      <c r="D29" s="26" t="s">
        <v>77</v>
      </c>
      <c r="E29" s="32" t="s">
        <v>520</v>
      </c>
      <c r="F29" s="33" t="s">
        <v>134</v>
      </c>
      <c r="G29" s="34">
        <v>325</v>
      </c>
      <c r="H29" s="35">
        <v>123</v>
      </c>
      <c r="I29" s="35">
        <f>ROUND(ROUND(H29,2)*ROUND(G29,3),2)</f>
      </c>
      <c r="J29" s="33" t="s">
        <v>65</v>
      </c>
      <c r="O29">
        <f>(I29*21)/100</f>
      </c>
      <c r="P29" t="s">
        <v>33</v>
      </c>
    </row>
    <row r="30" spans="1:5" ht="12.75">
      <c r="A30" s="36" t="s">
        <v>66</v>
      </c>
      <c r="E30" s="37" t="s">
        <v>77</v>
      </c>
    </row>
    <row r="31" spans="1:5" ht="25.5">
      <c r="A31" s="38" t="s">
        <v>68</v>
      </c>
      <c r="E31" s="39" t="s">
        <v>521</v>
      </c>
    </row>
    <row r="32" spans="1:5" ht="25.5">
      <c r="A32" t="s">
        <v>70</v>
      </c>
      <c r="E32" s="37" t="s">
        <v>522</v>
      </c>
    </row>
    <row r="33" spans="1:16" ht="12.75">
      <c r="A33" s="26" t="s">
        <v>60</v>
      </c>
      <c r="B33" s="31" t="s">
        <v>33</v>
      </c>
      <c r="C33" s="31" t="s">
        <v>523</v>
      </c>
      <c r="D33" s="26" t="s">
        <v>77</v>
      </c>
      <c r="E33" s="32" t="s">
        <v>524</v>
      </c>
      <c r="F33" s="33" t="s">
        <v>127</v>
      </c>
      <c r="G33" s="34">
        <v>3150</v>
      </c>
      <c r="H33" s="35">
        <v>40</v>
      </c>
      <c r="I33" s="35">
        <f>ROUND(ROUND(H33,2)*ROUND(G33,3),2)</f>
      </c>
      <c r="J33" s="33" t="s">
        <v>65</v>
      </c>
      <c r="O33">
        <f>(I33*21)/100</f>
      </c>
      <c r="P33" t="s">
        <v>33</v>
      </c>
    </row>
    <row r="34" spans="1:5" ht="12.75">
      <c r="A34" s="36" t="s">
        <v>66</v>
      </c>
      <c r="E34" s="37" t="s">
        <v>77</v>
      </c>
    </row>
    <row r="35" spans="1:5" ht="12.75">
      <c r="A35" s="38" t="s">
        <v>68</v>
      </c>
      <c r="E35" s="39" t="s">
        <v>525</v>
      </c>
    </row>
    <row r="36" spans="1:5" ht="63.75">
      <c r="A36" t="s">
        <v>70</v>
      </c>
      <c r="E36" s="37" t="s">
        <v>283</v>
      </c>
    </row>
    <row r="37" spans="1:18" ht="12.75" customHeight="1">
      <c r="A37" s="6" t="s">
        <v>58</v>
      </c>
      <c r="B37" s="6"/>
      <c r="C37" s="41" t="s">
        <v>45</v>
      </c>
      <c r="D37" s="6"/>
      <c r="E37" s="29" t="s">
        <v>162</v>
      </c>
      <c r="F37" s="6"/>
      <c r="G37" s="6"/>
      <c r="H37" s="6"/>
      <c r="I37" s="42">
        <f>0+Q37</f>
      </c>
      <c r="J37" s="6"/>
      <c r="O37">
        <f>0+R37</f>
      </c>
      <c r="Q37">
        <f>0+I38+I42+I46</f>
      </c>
      <c r="R37">
        <f>0+O38+O42+O46</f>
      </c>
    </row>
    <row r="38" spans="1:16" ht="12.75">
      <c r="A38" s="26" t="s">
        <v>60</v>
      </c>
      <c r="B38" s="31" t="s">
        <v>183</v>
      </c>
      <c r="C38" s="31" t="s">
        <v>526</v>
      </c>
      <c r="D38" s="26" t="s">
        <v>77</v>
      </c>
      <c r="E38" s="32" t="s">
        <v>527</v>
      </c>
      <c r="F38" s="33" t="s">
        <v>127</v>
      </c>
      <c r="G38" s="34">
        <v>3150</v>
      </c>
      <c r="H38" s="35">
        <v>72</v>
      </c>
      <c r="I38" s="35">
        <f>ROUND(ROUND(H38,2)*ROUND(G38,3),2)</f>
      </c>
      <c r="J38" s="33" t="s">
        <v>65</v>
      </c>
      <c r="O38">
        <f>(I38*21)/100</f>
      </c>
      <c r="P38" t="s">
        <v>33</v>
      </c>
    </row>
    <row r="39" spans="1:5" ht="12.75">
      <c r="A39" s="36" t="s">
        <v>66</v>
      </c>
      <c r="E39" s="37" t="s">
        <v>77</v>
      </c>
    </row>
    <row r="40" spans="1:5" ht="12.75">
      <c r="A40" s="38" t="s">
        <v>68</v>
      </c>
      <c r="E40" s="39" t="s">
        <v>528</v>
      </c>
    </row>
    <row r="41" spans="1:5" ht="38.25">
      <c r="A41" t="s">
        <v>70</v>
      </c>
      <c r="E41" s="37" t="s">
        <v>529</v>
      </c>
    </row>
    <row r="42" spans="1:16" ht="12.75">
      <c r="A42" s="26" t="s">
        <v>60</v>
      </c>
      <c r="B42" s="31" t="s">
        <v>47</v>
      </c>
      <c r="C42" s="31" t="s">
        <v>173</v>
      </c>
      <c r="D42" s="26" t="s">
        <v>77</v>
      </c>
      <c r="E42" s="32" t="s">
        <v>174</v>
      </c>
      <c r="F42" s="33" t="s">
        <v>127</v>
      </c>
      <c r="G42" s="34">
        <v>35200</v>
      </c>
      <c r="H42" s="35">
        <v>11</v>
      </c>
      <c r="I42" s="35">
        <f>ROUND(ROUND(H42,2)*ROUND(G42,3),2)</f>
      </c>
      <c r="J42" s="33" t="s">
        <v>65</v>
      </c>
      <c r="O42">
        <f>(I42*21)/100</f>
      </c>
      <c r="P42" t="s">
        <v>33</v>
      </c>
    </row>
    <row r="43" spans="1:5" ht="12.75">
      <c r="A43" s="36" t="s">
        <v>66</v>
      </c>
      <c r="E43" s="37" t="s">
        <v>77</v>
      </c>
    </row>
    <row r="44" spans="1:5" ht="12.75">
      <c r="A44" s="38" t="s">
        <v>68</v>
      </c>
      <c r="E44" s="39" t="s">
        <v>518</v>
      </c>
    </row>
    <row r="45" spans="1:5" ht="51">
      <c r="A45" t="s">
        <v>70</v>
      </c>
      <c r="E45" s="37" t="s">
        <v>176</v>
      </c>
    </row>
    <row r="46" spans="1:16" ht="12.75">
      <c r="A46" s="26" t="s">
        <v>60</v>
      </c>
      <c r="B46" s="31" t="s">
        <v>45</v>
      </c>
      <c r="C46" s="31" t="s">
        <v>180</v>
      </c>
      <c r="D46" s="26" t="s">
        <v>77</v>
      </c>
      <c r="E46" s="32" t="s">
        <v>181</v>
      </c>
      <c r="F46" s="33" t="s">
        <v>127</v>
      </c>
      <c r="G46" s="34">
        <v>35200</v>
      </c>
      <c r="H46" s="35">
        <v>263</v>
      </c>
      <c r="I46" s="35">
        <f>ROUND(ROUND(H46,2)*ROUND(G46,3),2)</f>
      </c>
      <c r="J46" s="33" t="s">
        <v>65</v>
      </c>
      <c r="O46">
        <f>(I46*21)/100</f>
      </c>
      <c r="P46" t="s">
        <v>33</v>
      </c>
    </row>
    <row r="47" spans="1:5" ht="12.75">
      <c r="A47" s="36" t="s">
        <v>66</v>
      </c>
      <c r="E47" s="37" t="s">
        <v>77</v>
      </c>
    </row>
    <row r="48" spans="1:5" ht="12.75">
      <c r="A48" s="38" t="s">
        <v>68</v>
      </c>
      <c r="E48" s="39" t="s">
        <v>518</v>
      </c>
    </row>
    <row r="49" spans="1:5" ht="140.25">
      <c r="A49" t="s">
        <v>70</v>
      </c>
      <c r="E49" s="37" t="s">
        <v>182</v>
      </c>
    </row>
    <row r="50" spans="1:18" ht="12.75" customHeight="1">
      <c r="A50" s="6" t="s">
        <v>58</v>
      </c>
      <c r="B50" s="6"/>
      <c r="C50" s="41" t="s">
        <v>50</v>
      </c>
      <c r="D50" s="6"/>
      <c r="E50" s="29" t="s">
        <v>211</v>
      </c>
      <c r="F50" s="6"/>
      <c r="G50" s="6"/>
      <c r="H50" s="6"/>
      <c r="I50" s="42">
        <f>0+Q50</f>
      </c>
      <c r="J50" s="6"/>
      <c r="O50">
        <f>0+R50</f>
      </c>
      <c r="Q50">
        <f>0+I51+I55+I59+I63</f>
      </c>
      <c r="R50">
        <f>0+O51+O55+O59+O63</f>
      </c>
    </row>
    <row r="51" spans="1:16" ht="12.75">
      <c r="A51" s="26" t="s">
        <v>60</v>
      </c>
      <c r="B51" s="31" t="s">
        <v>54</v>
      </c>
      <c r="C51" s="31" t="s">
        <v>530</v>
      </c>
      <c r="D51" s="26" t="s">
        <v>77</v>
      </c>
      <c r="E51" s="32" t="s">
        <v>531</v>
      </c>
      <c r="F51" s="33" t="s">
        <v>134</v>
      </c>
      <c r="G51" s="34">
        <v>12.5</v>
      </c>
      <c r="H51" s="35">
        <v>3860</v>
      </c>
      <c r="I51" s="35">
        <f>ROUND(ROUND(H51,2)*ROUND(G51,3),2)</f>
      </c>
      <c r="J51" s="33" t="s">
        <v>65</v>
      </c>
      <c r="O51">
        <f>(I51*21)/100</f>
      </c>
      <c r="P51" t="s">
        <v>33</v>
      </c>
    </row>
    <row r="52" spans="1:5" ht="12.75">
      <c r="A52" s="36" t="s">
        <v>66</v>
      </c>
      <c r="E52" s="37" t="s">
        <v>77</v>
      </c>
    </row>
    <row r="53" spans="1:5" ht="12.75">
      <c r="A53" s="38" t="s">
        <v>68</v>
      </c>
      <c r="E53" s="39" t="s">
        <v>532</v>
      </c>
    </row>
    <row r="54" spans="1:5" ht="63.75">
      <c r="A54" t="s">
        <v>70</v>
      </c>
      <c r="E54" s="37" t="s">
        <v>533</v>
      </c>
    </row>
    <row r="55" spans="1:16" ht="12.75">
      <c r="A55" s="26" t="s">
        <v>60</v>
      </c>
      <c r="B55" s="31" t="s">
        <v>52</v>
      </c>
      <c r="C55" s="31" t="s">
        <v>534</v>
      </c>
      <c r="D55" s="26" t="s">
        <v>77</v>
      </c>
      <c r="E55" s="32" t="s">
        <v>535</v>
      </c>
      <c r="F55" s="33" t="s">
        <v>134</v>
      </c>
      <c r="G55" s="34">
        <v>325</v>
      </c>
      <c r="H55" s="35">
        <v>82</v>
      </c>
      <c r="I55" s="35">
        <f>ROUND(ROUND(H55,2)*ROUND(G55,3),2)</f>
      </c>
      <c r="J55" s="33" t="s">
        <v>65</v>
      </c>
      <c r="O55">
        <f>(I55*21)/100</f>
      </c>
      <c r="P55" t="s">
        <v>33</v>
      </c>
    </row>
    <row r="56" spans="1:5" ht="12.75">
      <c r="A56" s="36" t="s">
        <v>66</v>
      </c>
      <c r="E56" s="37" t="s">
        <v>77</v>
      </c>
    </row>
    <row r="57" spans="1:5" ht="25.5">
      <c r="A57" s="38" t="s">
        <v>68</v>
      </c>
      <c r="E57" s="39" t="s">
        <v>521</v>
      </c>
    </row>
    <row r="58" spans="1:5" ht="38.25">
      <c r="A58" t="s">
        <v>70</v>
      </c>
      <c r="E58" s="37" t="s">
        <v>361</v>
      </c>
    </row>
    <row r="59" spans="1:16" ht="12.75">
      <c r="A59" s="26" t="s">
        <v>60</v>
      </c>
      <c r="B59" s="31" t="s">
        <v>186</v>
      </c>
      <c r="C59" s="31" t="s">
        <v>536</v>
      </c>
      <c r="D59" s="26" t="s">
        <v>77</v>
      </c>
      <c r="E59" s="32" t="s">
        <v>537</v>
      </c>
      <c r="F59" s="33" t="s">
        <v>127</v>
      </c>
      <c r="G59" s="34">
        <v>35200</v>
      </c>
      <c r="H59" s="35">
        <v>2</v>
      </c>
      <c r="I59" s="35">
        <f>ROUND(ROUND(H59,2)*ROUND(G59,3),2)</f>
      </c>
      <c r="J59" s="33" t="s">
        <v>65</v>
      </c>
      <c r="O59">
        <f>(I59*21)/100</f>
      </c>
      <c r="P59" t="s">
        <v>33</v>
      </c>
    </row>
    <row r="60" spans="1:5" ht="12.75">
      <c r="A60" s="36" t="s">
        <v>66</v>
      </c>
      <c r="E60" s="37" t="s">
        <v>77</v>
      </c>
    </row>
    <row r="61" spans="1:5" ht="12.75">
      <c r="A61" s="38" t="s">
        <v>68</v>
      </c>
      <c r="E61" s="39" t="s">
        <v>518</v>
      </c>
    </row>
    <row r="62" spans="1:5" ht="25.5">
      <c r="A62" t="s">
        <v>70</v>
      </c>
      <c r="E62" s="37" t="s">
        <v>538</v>
      </c>
    </row>
    <row r="63" spans="1:16" ht="12.75">
      <c r="A63" s="26" t="s">
        <v>60</v>
      </c>
      <c r="B63" s="31" t="s">
        <v>163</v>
      </c>
      <c r="C63" s="31" t="s">
        <v>539</v>
      </c>
      <c r="D63" s="26" t="s">
        <v>77</v>
      </c>
      <c r="E63" s="32" t="s">
        <v>540</v>
      </c>
      <c r="F63" s="33" t="s">
        <v>134</v>
      </c>
      <c r="G63" s="34">
        <v>12.5</v>
      </c>
      <c r="H63" s="35">
        <v>2120</v>
      </c>
      <c r="I63" s="35">
        <f>ROUND(ROUND(H63,2)*ROUND(G63,3),2)</f>
      </c>
      <c r="J63" s="33" t="s">
        <v>65</v>
      </c>
      <c r="O63">
        <f>(I63*21)/100</f>
      </c>
      <c r="P63" t="s">
        <v>33</v>
      </c>
    </row>
    <row r="64" spans="1:5" ht="12.75">
      <c r="A64" s="36" t="s">
        <v>66</v>
      </c>
      <c r="E64" s="37" t="s">
        <v>77</v>
      </c>
    </row>
    <row r="65" spans="1:5" ht="12.75">
      <c r="A65" s="38" t="s">
        <v>68</v>
      </c>
      <c r="E65" s="39" t="s">
        <v>532</v>
      </c>
    </row>
    <row r="66" spans="1:5" ht="114.75">
      <c r="A66" t="s">
        <v>70</v>
      </c>
      <c r="E66" s="37" t="s">
        <v>541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0+O10+O15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542</v>
      </c>
      <c r="I3" s="43">
        <f>0+I10+I15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542</v>
      </c>
      <c r="D6" s="6"/>
      <c r="E6" s="18" t="s">
        <v>543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39</v>
      </c>
      <c r="D10" s="27"/>
      <c r="E10" s="29" t="s">
        <v>81</v>
      </c>
      <c r="F10" s="27"/>
      <c r="G10" s="27"/>
      <c r="H10" s="27"/>
      <c r="I10" s="30">
        <f>0+Q10</f>
      </c>
      <c r="J10" s="27"/>
      <c r="O10">
        <f>0+R10</f>
      </c>
      <c r="Q10">
        <f>0+I11</f>
      </c>
      <c r="R10">
        <f>0+O11</f>
      </c>
    </row>
    <row r="11" spans="1:16" ht="25.5">
      <c r="A11" s="26" t="s">
        <v>60</v>
      </c>
      <c r="B11" s="31" t="s">
        <v>43</v>
      </c>
      <c r="C11" s="31" t="s">
        <v>545</v>
      </c>
      <c r="D11" s="26" t="s">
        <v>77</v>
      </c>
      <c r="E11" s="32" t="s">
        <v>546</v>
      </c>
      <c r="F11" s="33" t="s">
        <v>84</v>
      </c>
      <c r="G11" s="34">
        <v>52.5</v>
      </c>
      <c r="H11" s="35">
        <v>1210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12.75">
      <c r="A12" s="36" t="s">
        <v>66</v>
      </c>
      <c r="E12" s="37" t="s">
        <v>77</v>
      </c>
    </row>
    <row r="13" spans="1:5" ht="38.25">
      <c r="A13" s="38" t="s">
        <v>68</v>
      </c>
      <c r="E13" s="39" t="s">
        <v>547</v>
      </c>
    </row>
    <row r="14" spans="1:5" ht="63.75">
      <c r="A14" t="s">
        <v>70</v>
      </c>
      <c r="E14" s="37" t="s">
        <v>86</v>
      </c>
    </row>
    <row r="15" spans="1:18" ht="12.75" customHeight="1">
      <c r="A15" s="6" t="s">
        <v>58</v>
      </c>
      <c r="B15" s="6"/>
      <c r="C15" s="41" t="s">
        <v>45</v>
      </c>
      <c r="D15" s="6"/>
      <c r="E15" s="29" t="s">
        <v>162</v>
      </c>
      <c r="F15" s="6"/>
      <c r="G15" s="6"/>
      <c r="H15" s="6"/>
      <c r="I15" s="42">
        <f>0+Q15</f>
      </c>
      <c r="J15" s="6"/>
      <c r="O15">
        <f>0+R15</f>
      </c>
      <c r="Q15">
        <f>0+I16+I20+I24+I28</f>
      </c>
      <c r="R15">
        <f>0+O16+O20+O24+O28</f>
      </c>
    </row>
    <row r="16" spans="1:16" ht="12.75">
      <c r="A16" s="26" t="s">
        <v>60</v>
      </c>
      <c r="B16" s="31" t="s">
        <v>45</v>
      </c>
      <c r="C16" s="31" t="s">
        <v>548</v>
      </c>
      <c r="D16" s="26" t="s">
        <v>77</v>
      </c>
      <c r="E16" s="32" t="s">
        <v>549</v>
      </c>
      <c r="F16" s="33" t="s">
        <v>127</v>
      </c>
      <c r="G16" s="34">
        <v>450</v>
      </c>
      <c r="H16" s="35">
        <v>40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12.75">
      <c r="A17" s="36" t="s">
        <v>66</v>
      </c>
      <c r="E17" s="37" t="s">
        <v>77</v>
      </c>
    </row>
    <row r="18" spans="1:5" ht="51">
      <c r="A18" s="38" t="s">
        <v>68</v>
      </c>
      <c r="E18" s="39" t="s">
        <v>550</v>
      </c>
    </row>
    <row r="19" spans="1:5" ht="102">
      <c r="A19" t="s">
        <v>70</v>
      </c>
      <c r="E19" s="37" t="s">
        <v>450</v>
      </c>
    </row>
    <row r="20" spans="1:16" ht="12.75">
      <c r="A20" s="26" t="s">
        <v>60</v>
      </c>
      <c r="B20" s="31" t="s">
        <v>47</v>
      </c>
      <c r="C20" s="31" t="s">
        <v>548</v>
      </c>
      <c r="D20" s="26" t="s">
        <v>39</v>
      </c>
      <c r="E20" s="32" t="s">
        <v>551</v>
      </c>
      <c r="F20" s="33" t="s">
        <v>127</v>
      </c>
      <c r="G20" s="34">
        <v>450</v>
      </c>
      <c r="H20" s="35">
        <v>40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12.75">
      <c r="A21" s="36" t="s">
        <v>66</v>
      </c>
      <c r="E21" s="37" t="s">
        <v>77</v>
      </c>
    </row>
    <row r="22" spans="1:5" ht="51">
      <c r="A22" s="38" t="s">
        <v>68</v>
      </c>
      <c r="E22" s="39" t="s">
        <v>552</v>
      </c>
    </row>
    <row r="23" spans="1:5" ht="102">
      <c r="A23" t="s">
        <v>70</v>
      </c>
      <c r="E23" s="37" t="s">
        <v>450</v>
      </c>
    </row>
    <row r="24" spans="1:16" ht="12.75">
      <c r="A24" s="26" t="s">
        <v>60</v>
      </c>
      <c r="B24" s="31" t="s">
        <v>32</v>
      </c>
      <c r="C24" s="31" t="s">
        <v>553</v>
      </c>
      <c r="D24" s="26" t="s">
        <v>77</v>
      </c>
      <c r="E24" s="32" t="s">
        <v>554</v>
      </c>
      <c r="F24" s="33" t="s">
        <v>127</v>
      </c>
      <c r="G24" s="34">
        <v>450</v>
      </c>
      <c r="H24" s="35">
        <v>253</v>
      </c>
      <c r="I24" s="35">
        <f>ROUND(ROUND(H24,2)*ROUND(G24,3),2)</f>
      </c>
      <c r="J24" s="33" t="s">
        <v>65</v>
      </c>
      <c r="O24">
        <f>(I24*21)/100</f>
      </c>
      <c r="P24" t="s">
        <v>33</v>
      </c>
    </row>
    <row r="25" spans="1:5" ht="12.75">
      <c r="A25" s="36" t="s">
        <v>66</v>
      </c>
      <c r="E25" s="37" t="s">
        <v>77</v>
      </c>
    </row>
    <row r="26" spans="1:5" ht="38.25">
      <c r="A26" s="38" t="s">
        <v>68</v>
      </c>
      <c r="E26" s="39" t="s">
        <v>555</v>
      </c>
    </row>
    <row r="27" spans="1:5" ht="140.25">
      <c r="A27" t="s">
        <v>70</v>
      </c>
      <c r="E27" s="37" t="s">
        <v>182</v>
      </c>
    </row>
    <row r="28" spans="1:16" ht="12.75">
      <c r="A28" s="26" t="s">
        <v>60</v>
      </c>
      <c r="B28" s="31" t="s">
        <v>33</v>
      </c>
      <c r="C28" s="31" t="s">
        <v>556</v>
      </c>
      <c r="D28" s="26" t="s">
        <v>77</v>
      </c>
      <c r="E28" s="32" t="s">
        <v>557</v>
      </c>
      <c r="F28" s="33" t="s">
        <v>127</v>
      </c>
      <c r="G28" s="34">
        <v>350</v>
      </c>
      <c r="H28" s="35">
        <v>1400</v>
      </c>
      <c r="I28" s="35">
        <f>ROUND(ROUND(H28,2)*ROUND(G28,3),2)</f>
      </c>
      <c r="J28" s="33" t="s">
        <v>65</v>
      </c>
      <c r="O28">
        <f>(I28*21)/100</f>
      </c>
      <c r="P28" t="s">
        <v>33</v>
      </c>
    </row>
    <row r="29" spans="1:5" ht="12.75">
      <c r="A29" s="36" t="s">
        <v>66</v>
      </c>
      <c r="E29" s="37" t="s">
        <v>77</v>
      </c>
    </row>
    <row r="30" spans="1:5" ht="38.25">
      <c r="A30" s="38" t="s">
        <v>68</v>
      </c>
      <c r="E30" s="39" t="s">
        <v>558</v>
      </c>
    </row>
    <row r="31" spans="1:5" ht="153">
      <c r="A31" t="s">
        <v>70</v>
      </c>
      <c r="E31" s="37" t="s">
        <v>559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387</v>
      </c>
      <c r="I3" s="43">
        <f>0+I9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560</v>
      </c>
      <c r="D4" s="1"/>
      <c r="E4" s="14" t="s">
        <v>561</v>
      </c>
      <c r="F4" s="12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6" t="s">
        <v>28</v>
      </c>
      <c r="C5" s="17" t="s">
        <v>387</v>
      </c>
      <c r="D5" s="6"/>
      <c r="E5" s="18" t="s">
        <v>562</v>
      </c>
      <c r="F5" s="16"/>
      <c r="G5" s="16"/>
      <c r="H5" s="6"/>
      <c r="I5" s="6"/>
      <c r="J5" s="6"/>
      <c r="O5" t="s">
        <v>31</v>
      </c>
      <c r="P5" t="s">
        <v>33</v>
      </c>
    </row>
    <row r="6" spans="1:10" ht="12.75" customHeight="1">
      <c r="A6" s="15" t="s">
        <v>36</v>
      </c>
      <c r="B6" s="15" t="s">
        <v>38</v>
      </c>
      <c r="C6" s="15" t="s">
        <v>40</v>
      </c>
      <c r="D6" s="15" t="s">
        <v>41</v>
      </c>
      <c r="E6" s="15" t="s">
        <v>42</v>
      </c>
      <c r="F6" s="15" t="s">
        <v>44</v>
      </c>
      <c r="G6" s="15" t="s">
        <v>46</v>
      </c>
      <c r="H6" s="15" t="s">
        <v>48</v>
      </c>
      <c r="I6" s="15"/>
      <c r="J6" s="15" t="s">
        <v>53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49</v>
      </c>
      <c r="I7" s="15" t="s">
        <v>51</v>
      </c>
      <c r="J7" s="15"/>
    </row>
    <row r="8" spans="1:10" ht="12.75" customHeight="1">
      <c r="A8" s="15" t="s">
        <v>37</v>
      </c>
      <c r="B8" s="15" t="s">
        <v>39</v>
      </c>
      <c r="C8" s="15" t="s">
        <v>33</v>
      </c>
      <c r="D8" s="15" t="s">
        <v>32</v>
      </c>
      <c r="E8" s="15" t="s">
        <v>43</v>
      </c>
      <c r="F8" s="15" t="s">
        <v>45</v>
      </c>
      <c r="G8" s="15" t="s">
        <v>47</v>
      </c>
      <c r="H8" s="15" t="s">
        <v>50</v>
      </c>
      <c r="I8" s="15" t="s">
        <v>52</v>
      </c>
      <c r="J8" s="15" t="s">
        <v>54</v>
      </c>
    </row>
    <row r="9" spans="1:18" ht="12.75" customHeight="1">
      <c r="A9" s="27" t="s">
        <v>58</v>
      </c>
      <c r="B9" s="27"/>
      <c r="C9" s="28" t="s">
        <v>37</v>
      </c>
      <c r="D9" s="27"/>
      <c r="E9" s="29" t="s">
        <v>59</v>
      </c>
      <c r="F9" s="27"/>
      <c r="G9" s="27"/>
      <c r="H9" s="27"/>
      <c r="I9" s="30">
        <f>0+Q9</f>
      </c>
      <c r="J9" s="27"/>
      <c r="O9">
        <f>0+R9</f>
      </c>
      <c r="Q9">
        <f>0+I10+I14+I18</f>
      </c>
      <c r="R9">
        <f>0+O10+O14+O18</f>
      </c>
    </row>
    <row r="10" spans="1:16" ht="12.75">
      <c r="A10" s="26" t="s">
        <v>60</v>
      </c>
      <c r="B10" s="31" t="s">
        <v>39</v>
      </c>
      <c r="C10" s="31" t="s">
        <v>564</v>
      </c>
      <c r="D10" s="26" t="s">
        <v>77</v>
      </c>
      <c r="E10" s="32" t="s">
        <v>565</v>
      </c>
      <c r="F10" s="33" t="s">
        <v>393</v>
      </c>
      <c r="G10" s="34">
        <v>1</v>
      </c>
      <c r="H10" s="35">
        <v>75000</v>
      </c>
      <c r="I10" s="35">
        <f>ROUND(ROUND(H10,2)*ROUND(G10,3),2)</f>
      </c>
      <c r="J10" s="33" t="s">
        <v>65</v>
      </c>
      <c r="O10">
        <f>(I10*21)/100</f>
      </c>
      <c r="P10" t="s">
        <v>33</v>
      </c>
    </row>
    <row r="11" spans="1:5" ht="12.75">
      <c r="A11" s="36" t="s">
        <v>66</v>
      </c>
      <c r="E11" s="37" t="s">
        <v>77</v>
      </c>
    </row>
    <row r="12" spans="1:5" ht="12.75">
      <c r="A12" s="38" t="s">
        <v>68</v>
      </c>
      <c r="E12" s="39" t="s">
        <v>406</v>
      </c>
    </row>
    <row r="13" spans="1:5" ht="12.75">
      <c r="A13" t="s">
        <v>70</v>
      </c>
      <c r="E13" s="37" t="s">
        <v>566</v>
      </c>
    </row>
    <row r="14" spans="1:16" ht="12.75">
      <c r="A14" s="26" t="s">
        <v>60</v>
      </c>
      <c r="B14" s="31" t="s">
        <v>32</v>
      </c>
      <c r="C14" s="31" t="s">
        <v>567</v>
      </c>
      <c r="D14" s="26" t="s">
        <v>77</v>
      </c>
      <c r="E14" s="32" t="s">
        <v>568</v>
      </c>
      <c r="F14" s="33" t="s">
        <v>393</v>
      </c>
      <c r="G14" s="34">
        <v>1</v>
      </c>
      <c r="H14" s="35">
        <v>1500000</v>
      </c>
      <c r="I14" s="35">
        <f>ROUND(ROUND(H14,2)*ROUND(G14,3),2)</f>
      </c>
      <c r="J14" s="33" t="s">
        <v>65</v>
      </c>
      <c r="O14">
        <f>(I14*21)/100</f>
      </c>
      <c r="P14" t="s">
        <v>33</v>
      </c>
    </row>
    <row r="15" spans="1:5" ht="12.75">
      <c r="A15" s="36" t="s">
        <v>66</v>
      </c>
      <c r="E15" s="37" t="s">
        <v>77</v>
      </c>
    </row>
    <row r="16" spans="1:5" ht="25.5">
      <c r="A16" s="38" t="s">
        <v>68</v>
      </c>
      <c r="E16" s="39" t="s">
        <v>394</v>
      </c>
    </row>
    <row r="17" spans="1:5" ht="12.75">
      <c r="A17" t="s">
        <v>70</v>
      </c>
      <c r="E17" s="37" t="s">
        <v>569</v>
      </c>
    </row>
    <row r="18" spans="1:16" ht="12.75">
      <c r="A18" s="26" t="s">
        <v>60</v>
      </c>
      <c r="B18" s="31" t="s">
        <v>33</v>
      </c>
      <c r="C18" s="31" t="s">
        <v>570</v>
      </c>
      <c r="D18" s="26" t="s">
        <v>77</v>
      </c>
      <c r="E18" s="32" t="s">
        <v>571</v>
      </c>
      <c r="F18" s="33" t="s">
        <v>393</v>
      </c>
      <c r="G18" s="34">
        <v>1</v>
      </c>
      <c r="H18" s="35">
        <v>200000</v>
      </c>
      <c r="I18" s="35">
        <f>ROUND(ROUND(H18,2)*ROUND(G18,3),2)</f>
      </c>
      <c r="J18" s="33" t="s">
        <v>65</v>
      </c>
      <c r="O18">
        <f>(I18*21)/100</f>
      </c>
      <c r="P18" t="s">
        <v>33</v>
      </c>
    </row>
    <row r="19" spans="1:5" ht="12.75">
      <c r="A19" s="36" t="s">
        <v>66</v>
      </c>
      <c r="E19" s="37" t="s">
        <v>77</v>
      </c>
    </row>
    <row r="20" spans="1:5" ht="25.5">
      <c r="A20" s="38" t="s">
        <v>68</v>
      </c>
      <c r="E20" s="39" t="s">
        <v>394</v>
      </c>
    </row>
    <row r="21" spans="1:5" ht="25.5">
      <c r="A21" t="s">
        <v>70</v>
      </c>
      <c r="E21" s="37" t="s">
        <v>572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0+O9+O14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573</v>
      </c>
      <c r="I3" s="43">
        <f>0+I9+I14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560</v>
      </c>
      <c r="D4" s="1"/>
      <c r="E4" s="14" t="s">
        <v>561</v>
      </c>
      <c r="F4" s="12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6" t="s">
        <v>28</v>
      </c>
      <c r="C5" s="17" t="s">
        <v>573</v>
      </c>
      <c r="D5" s="6"/>
      <c r="E5" s="18" t="s">
        <v>574</v>
      </c>
      <c r="F5" s="16"/>
      <c r="G5" s="16"/>
      <c r="H5" s="6"/>
      <c r="I5" s="6"/>
      <c r="J5" s="6"/>
      <c r="O5" t="s">
        <v>31</v>
      </c>
      <c r="P5" t="s">
        <v>33</v>
      </c>
    </row>
    <row r="6" spans="1:10" ht="12.75" customHeight="1">
      <c r="A6" s="15" t="s">
        <v>36</v>
      </c>
      <c r="B6" s="15" t="s">
        <v>38</v>
      </c>
      <c r="C6" s="15" t="s">
        <v>40</v>
      </c>
      <c r="D6" s="15" t="s">
        <v>41</v>
      </c>
      <c r="E6" s="15" t="s">
        <v>42</v>
      </c>
      <c r="F6" s="15" t="s">
        <v>44</v>
      </c>
      <c r="G6" s="15" t="s">
        <v>46</v>
      </c>
      <c r="H6" s="15" t="s">
        <v>48</v>
      </c>
      <c r="I6" s="15"/>
      <c r="J6" s="15" t="s">
        <v>53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49</v>
      </c>
      <c r="I7" s="15" t="s">
        <v>51</v>
      </c>
      <c r="J7" s="15"/>
    </row>
    <row r="8" spans="1:10" ht="12.75" customHeight="1">
      <c r="A8" s="15" t="s">
        <v>37</v>
      </c>
      <c r="B8" s="15" t="s">
        <v>39</v>
      </c>
      <c r="C8" s="15" t="s">
        <v>33</v>
      </c>
      <c r="D8" s="15" t="s">
        <v>32</v>
      </c>
      <c r="E8" s="15" t="s">
        <v>43</v>
      </c>
      <c r="F8" s="15" t="s">
        <v>45</v>
      </c>
      <c r="G8" s="15" t="s">
        <v>47</v>
      </c>
      <c r="H8" s="15" t="s">
        <v>50</v>
      </c>
      <c r="I8" s="15" t="s">
        <v>52</v>
      </c>
      <c r="J8" s="15" t="s">
        <v>54</v>
      </c>
    </row>
    <row r="9" spans="1:18" ht="12.75" customHeight="1">
      <c r="A9" s="27" t="s">
        <v>58</v>
      </c>
      <c r="B9" s="27"/>
      <c r="C9" s="28" t="s">
        <v>39</v>
      </c>
      <c r="D9" s="27"/>
      <c r="E9" s="29" t="s">
        <v>81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60</v>
      </c>
      <c r="B10" s="31" t="s">
        <v>39</v>
      </c>
      <c r="C10" s="31" t="s">
        <v>516</v>
      </c>
      <c r="D10" s="26" t="s">
        <v>62</v>
      </c>
      <c r="E10" s="32" t="s">
        <v>517</v>
      </c>
      <c r="F10" s="33" t="s">
        <v>127</v>
      </c>
      <c r="G10" s="34">
        <v>1760</v>
      </c>
      <c r="H10" s="35">
        <v>159</v>
      </c>
      <c r="I10" s="35">
        <f>ROUND(ROUND(H10,2)*ROUND(G10,3),2)</f>
      </c>
      <c r="J10" s="33" t="s">
        <v>65</v>
      </c>
      <c r="O10">
        <f>(I10*21)/100</f>
      </c>
      <c r="P10" t="s">
        <v>33</v>
      </c>
    </row>
    <row r="11" spans="1:5" ht="38.25">
      <c r="A11" s="36" t="s">
        <v>66</v>
      </c>
      <c r="E11" s="37" t="s">
        <v>576</v>
      </c>
    </row>
    <row r="12" spans="1:5" ht="38.25">
      <c r="A12" s="38" t="s">
        <v>68</v>
      </c>
      <c r="E12" s="39" t="s">
        <v>577</v>
      </c>
    </row>
    <row r="13" spans="1:5" ht="63.75">
      <c r="A13" t="s">
        <v>70</v>
      </c>
      <c r="E13" s="37" t="s">
        <v>86</v>
      </c>
    </row>
    <row r="14" spans="1:18" ht="12.75" customHeight="1">
      <c r="A14" s="6" t="s">
        <v>58</v>
      </c>
      <c r="B14" s="6"/>
      <c r="C14" s="41" t="s">
        <v>45</v>
      </c>
      <c r="D14" s="6"/>
      <c r="E14" s="29" t="s">
        <v>162</v>
      </c>
      <c r="F14" s="6"/>
      <c r="G14" s="6"/>
      <c r="H14" s="6"/>
      <c r="I14" s="42">
        <f>0+Q14</f>
      </c>
      <c r="J14" s="6"/>
      <c r="O14">
        <f>0+R14</f>
      </c>
      <c r="Q14">
        <f>0+I15+I19</f>
      </c>
      <c r="R14">
        <f>0+O15+O19</f>
      </c>
    </row>
    <row r="15" spans="1:16" ht="12.75">
      <c r="A15" s="26" t="s">
        <v>60</v>
      </c>
      <c r="B15" s="31" t="s">
        <v>32</v>
      </c>
      <c r="C15" s="31" t="s">
        <v>173</v>
      </c>
      <c r="D15" s="26" t="s">
        <v>77</v>
      </c>
      <c r="E15" s="32" t="s">
        <v>174</v>
      </c>
      <c r="F15" s="33" t="s">
        <v>127</v>
      </c>
      <c r="G15" s="34">
        <v>1760</v>
      </c>
      <c r="H15" s="35">
        <v>11</v>
      </c>
      <c r="I15" s="35">
        <f>ROUND(ROUND(H15,2)*ROUND(G15,3),2)</f>
      </c>
      <c r="J15" s="33" t="s">
        <v>65</v>
      </c>
      <c r="O15">
        <f>(I15*21)/100</f>
      </c>
      <c r="P15" t="s">
        <v>33</v>
      </c>
    </row>
    <row r="16" spans="1:5" ht="12.75">
      <c r="A16" s="36" t="s">
        <v>66</v>
      </c>
      <c r="E16" s="37" t="s">
        <v>578</v>
      </c>
    </row>
    <row r="17" spans="1:5" ht="38.25">
      <c r="A17" s="38" t="s">
        <v>68</v>
      </c>
      <c r="E17" s="39" t="s">
        <v>579</v>
      </c>
    </row>
    <row r="18" spans="1:5" ht="51">
      <c r="A18" t="s">
        <v>70</v>
      </c>
      <c r="E18" s="37" t="s">
        <v>176</v>
      </c>
    </row>
    <row r="19" spans="1:16" ht="12.75">
      <c r="A19" s="26" t="s">
        <v>60</v>
      </c>
      <c r="B19" s="31" t="s">
        <v>33</v>
      </c>
      <c r="C19" s="31" t="s">
        <v>180</v>
      </c>
      <c r="D19" s="26" t="s">
        <v>77</v>
      </c>
      <c r="E19" s="32" t="s">
        <v>181</v>
      </c>
      <c r="F19" s="33" t="s">
        <v>127</v>
      </c>
      <c r="G19" s="34">
        <v>1760</v>
      </c>
      <c r="H19" s="35">
        <v>263</v>
      </c>
      <c r="I19" s="35">
        <f>ROUND(ROUND(H19,2)*ROUND(G19,3),2)</f>
      </c>
      <c r="J19" s="33" t="s">
        <v>65</v>
      </c>
      <c r="O19">
        <f>(I19*21)/100</f>
      </c>
      <c r="P19" t="s">
        <v>33</v>
      </c>
    </row>
    <row r="20" spans="1:5" ht="12.75">
      <c r="A20" s="36" t="s">
        <v>66</v>
      </c>
      <c r="E20" s="37" t="s">
        <v>578</v>
      </c>
    </row>
    <row r="21" spans="1:5" ht="38.25">
      <c r="A21" s="38" t="s">
        <v>68</v>
      </c>
      <c r="E21" s="39" t="s">
        <v>579</v>
      </c>
    </row>
    <row r="22" spans="1:5" ht="140.25">
      <c r="A22" t="s">
        <v>70</v>
      </c>
      <c r="E22" s="37" t="s">
        <v>182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0+O11+O24+O69+O78+O83+O96+O125+O142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</v>
      </c>
      <c r="I3" s="43">
        <f>0+I11+I24+I69+I78+I83+I96+I125+I142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2"/>
      <c r="G6" s="1"/>
      <c r="H6" s="1"/>
      <c r="I6" s="1"/>
      <c r="J6" s="1"/>
    </row>
    <row r="7" spans="1:10" ht="12.75" customHeight="1">
      <c r="A7" t="s">
        <v>27</v>
      </c>
      <c r="B7" s="16" t="s">
        <v>28</v>
      </c>
      <c r="C7" s="17" t="s">
        <v>34</v>
      </c>
      <c r="D7" s="6"/>
      <c r="E7" s="18" t="s">
        <v>35</v>
      </c>
      <c r="F7" s="16"/>
      <c r="G7" s="16"/>
      <c r="H7" s="6"/>
      <c r="I7" s="6"/>
      <c r="J7" s="6"/>
    </row>
    <row r="8" spans="1:10" ht="12.75" customHeight="1">
      <c r="A8" s="15" t="s">
        <v>36</v>
      </c>
      <c r="B8" s="15" t="s">
        <v>38</v>
      </c>
      <c r="C8" s="15" t="s">
        <v>40</v>
      </c>
      <c r="D8" s="15" t="s">
        <v>41</v>
      </c>
      <c r="E8" s="15" t="s">
        <v>42</v>
      </c>
      <c r="F8" s="15" t="s">
        <v>44</v>
      </c>
      <c r="G8" s="15" t="s">
        <v>46</v>
      </c>
      <c r="H8" s="15" t="s">
        <v>48</v>
      </c>
      <c r="I8" s="15"/>
      <c r="J8" s="15" t="s">
        <v>53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49</v>
      </c>
      <c r="I9" s="15" t="s">
        <v>51</v>
      </c>
      <c r="J9" s="15"/>
    </row>
    <row r="10" spans="1:10" ht="12.75" customHeight="1">
      <c r="A10" s="15" t="s">
        <v>37</v>
      </c>
      <c r="B10" s="15" t="s">
        <v>39</v>
      </c>
      <c r="C10" s="15" t="s">
        <v>33</v>
      </c>
      <c r="D10" s="15" t="s">
        <v>32</v>
      </c>
      <c r="E10" s="15" t="s">
        <v>43</v>
      </c>
      <c r="F10" s="15" t="s">
        <v>45</v>
      </c>
      <c r="G10" s="15" t="s">
        <v>47</v>
      </c>
      <c r="H10" s="15" t="s">
        <v>50</v>
      </c>
      <c r="I10" s="15" t="s">
        <v>52</v>
      </c>
      <c r="J10" s="15" t="s">
        <v>54</v>
      </c>
    </row>
    <row r="11" spans="1:18" ht="12.75" customHeight="1">
      <c r="A11" s="27" t="s">
        <v>58</v>
      </c>
      <c r="B11" s="27"/>
      <c r="C11" s="28" t="s">
        <v>37</v>
      </c>
      <c r="D11" s="27"/>
      <c r="E11" s="29" t="s">
        <v>59</v>
      </c>
      <c r="F11" s="27"/>
      <c r="G11" s="27"/>
      <c r="H11" s="27"/>
      <c r="I11" s="30">
        <f>0+Q11</f>
      </c>
      <c r="J11" s="27"/>
      <c r="O11">
        <f>0+R11</f>
      </c>
      <c r="Q11">
        <f>0+I12+I16+I20</f>
      </c>
      <c r="R11">
        <f>0+O12+O16+O20</f>
      </c>
    </row>
    <row r="12" spans="1:16" ht="12.75">
      <c r="A12" s="26" t="s">
        <v>60</v>
      </c>
      <c r="B12" s="31" t="s">
        <v>45</v>
      </c>
      <c r="C12" s="31" t="s">
        <v>61</v>
      </c>
      <c r="D12" s="26" t="s">
        <v>62</v>
      </c>
      <c r="E12" s="32" t="s">
        <v>63</v>
      </c>
      <c r="F12" s="33" t="s">
        <v>64</v>
      </c>
      <c r="G12" s="34">
        <v>6080.06</v>
      </c>
      <c r="H12" s="35">
        <v>650</v>
      </c>
      <c r="I12" s="35">
        <f>ROUND(ROUND(H12,2)*ROUND(G12,3),2)</f>
      </c>
      <c r="J12" s="33" t="s">
        <v>65</v>
      </c>
      <c r="O12">
        <f>(I12*21)/100</f>
      </c>
      <c r="P12" t="s">
        <v>33</v>
      </c>
    </row>
    <row r="13" spans="1:5" ht="51">
      <c r="A13" s="36" t="s">
        <v>66</v>
      </c>
      <c r="E13" s="37" t="s">
        <v>67</v>
      </c>
    </row>
    <row r="14" spans="1:5" ht="63.75">
      <c r="A14" s="38" t="s">
        <v>68</v>
      </c>
      <c r="E14" s="39" t="s">
        <v>69</v>
      </c>
    </row>
    <row r="15" spans="1:5" ht="25.5">
      <c r="A15" t="s">
        <v>70</v>
      </c>
      <c r="E15" s="37" t="s">
        <v>71</v>
      </c>
    </row>
    <row r="16" spans="1:16" ht="12.75">
      <c r="A16" s="26" t="s">
        <v>60</v>
      </c>
      <c r="B16" s="31" t="s">
        <v>72</v>
      </c>
      <c r="C16" s="31" t="s">
        <v>61</v>
      </c>
      <c r="D16" s="26" t="s">
        <v>73</v>
      </c>
      <c r="E16" s="32" t="s">
        <v>63</v>
      </c>
      <c r="F16" s="33" t="s">
        <v>64</v>
      </c>
      <c r="G16" s="34">
        <v>778.8</v>
      </c>
      <c r="H16" s="35">
        <v>1200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38.25">
      <c r="A17" s="36" t="s">
        <v>66</v>
      </c>
      <c r="E17" s="37" t="s">
        <v>74</v>
      </c>
    </row>
    <row r="18" spans="1:5" ht="12.75">
      <c r="A18" s="38" t="s">
        <v>68</v>
      </c>
      <c r="E18" s="39" t="s">
        <v>75</v>
      </c>
    </row>
    <row r="19" spans="1:5" ht="25.5">
      <c r="A19" t="s">
        <v>70</v>
      </c>
      <c r="E19" s="37" t="s">
        <v>71</v>
      </c>
    </row>
    <row r="20" spans="1:16" ht="12.75">
      <c r="A20" s="26" t="s">
        <v>60</v>
      </c>
      <c r="B20" s="31" t="s">
        <v>39</v>
      </c>
      <c r="C20" s="31" t="s">
        <v>76</v>
      </c>
      <c r="D20" s="26" t="s">
        <v>77</v>
      </c>
      <c r="E20" s="32" t="s">
        <v>78</v>
      </c>
      <c r="F20" s="33" t="s">
        <v>64</v>
      </c>
      <c r="G20" s="34">
        <v>2376</v>
      </c>
      <c r="H20" s="35">
        <v>13000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38.25">
      <c r="A21" s="36" t="s">
        <v>66</v>
      </c>
      <c r="E21" s="37" t="s">
        <v>79</v>
      </c>
    </row>
    <row r="22" spans="1:5" ht="63.75">
      <c r="A22" s="38" t="s">
        <v>68</v>
      </c>
      <c r="E22" s="39" t="s">
        <v>80</v>
      </c>
    </row>
    <row r="23" spans="1:5" ht="25.5">
      <c r="A23" t="s">
        <v>70</v>
      </c>
      <c r="E23" s="37" t="s">
        <v>71</v>
      </c>
    </row>
    <row r="24" spans="1:18" ht="12.75" customHeight="1">
      <c r="A24" s="6" t="s">
        <v>58</v>
      </c>
      <c r="B24" s="6"/>
      <c r="C24" s="41" t="s">
        <v>39</v>
      </c>
      <c r="D24" s="6"/>
      <c r="E24" s="29" t="s">
        <v>81</v>
      </c>
      <c r="F24" s="6"/>
      <c r="G24" s="6"/>
      <c r="H24" s="6"/>
      <c r="I24" s="42">
        <f>0+Q24</f>
      </c>
      <c r="J24" s="6"/>
      <c r="O24">
        <f>0+R24</f>
      </c>
      <c r="Q24">
        <f>0+I25+I29+I33+I37+I41+I45+I49+I53+I57+I61+I65</f>
      </c>
      <c r="R24">
        <f>0+O25+O29+O33+O37+O41+O45+O49+O53+O57+O61+O65</f>
      </c>
    </row>
    <row r="25" spans="1:16" ht="25.5">
      <c r="A25" s="26" t="s">
        <v>60</v>
      </c>
      <c r="B25" s="31" t="s">
        <v>43</v>
      </c>
      <c r="C25" s="31" t="s">
        <v>82</v>
      </c>
      <c r="D25" s="26" t="s">
        <v>77</v>
      </c>
      <c r="E25" s="32" t="s">
        <v>83</v>
      </c>
      <c r="F25" s="33" t="s">
        <v>84</v>
      </c>
      <c r="G25" s="34">
        <v>990</v>
      </c>
      <c r="H25" s="35">
        <v>904</v>
      </c>
      <c r="I25" s="35">
        <f>ROUND(ROUND(H25,2)*ROUND(G25,3),2)</f>
      </c>
      <c r="J25" s="33" t="s">
        <v>65</v>
      </c>
      <c r="O25">
        <f>(I25*21)/100</f>
      </c>
      <c r="P25" t="s">
        <v>33</v>
      </c>
    </row>
    <row r="26" spans="1:5" ht="12.75">
      <c r="A26" s="36" t="s">
        <v>66</v>
      </c>
      <c r="E26" s="37" t="s">
        <v>77</v>
      </c>
    </row>
    <row r="27" spans="1:5" ht="63.75">
      <c r="A27" s="38" t="s">
        <v>68</v>
      </c>
      <c r="E27" s="39" t="s">
        <v>85</v>
      </c>
    </row>
    <row r="28" spans="1:5" ht="63.75">
      <c r="A28" t="s">
        <v>70</v>
      </c>
      <c r="E28" s="37" t="s">
        <v>86</v>
      </c>
    </row>
    <row r="29" spans="1:16" ht="25.5">
      <c r="A29" s="26" t="s">
        <v>60</v>
      </c>
      <c r="B29" s="31" t="s">
        <v>87</v>
      </c>
      <c r="C29" s="31" t="s">
        <v>88</v>
      </c>
      <c r="D29" s="26" t="s">
        <v>77</v>
      </c>
      <c r="E29" s="32" t="s">
        <v>89</v>
      </c>
      <c r="F29" s="33" t="s">
        <v>90</v>
      </c>
      <c r="G29" s="34">
        <v>130680</v>
      </c>
      <c r="H29" s="35">
        <v>12</v>
      </c>
      <c r="I29" s="35">
        <f>ROUND(ROUND(H29,2)*ROUND(G29,3),2)</f>
      </c>
      <c r="J29" s="33" t="s">
        <v>65</v>
      </c>
      <c r="O29">
        <f>(I29*21)/100</f>
      </c>
      <c r="P29" t="s">
        <v>33</v>
      </c>
    </row>
    <row r="30" spans="1:5" ht="12.75">
      <c r="A30" s="36" t="s">
        <v>66</v>
      </c>
      <c r="E30" s="37" t="s">
        <v>77</v>
      </c>
    </row>
    <row r="31" spans="1:5" ht="51">
      <c r="A31" s="38" t="s">
        <v>68</v>
      </c>
      <c r="E31" s="39" t="s">
        <v>91</v>
      </c>
    </row>
    <row r="32" spans="1:5" ht="25.5">
      <c r="A32" t="s">
        <v>70</v>
      </c>
      <c r="E32" s="37" t="s">
        <v>92</v>
      </c>
    </row>
    <row r="33" spans="1:16" ht="25.5">
      <c r="A33" s="26" t="s">
        <v>60</v>
      </c>
      <c r="B33" s="31" t="s">
        <v>32</v>
      </c>
      <c r="C33" s="31" t="s">
        <v>93</v>
      </c>
      <c r="D33" s="26" t="s">
        <v>77</v>
      </c>
      <c r="E33" s="32" t="s">
        <v>94</v>
      </c>
      <c r="F33" s="33" t="s">
        <v>84</v>
      </c>
      <c r="G33" s="34">
        <v>1980</v>
      </c>
      <c r="H33" s="35">
        <v>452</v>
      </c>
      <c r="I33" s="35">
        <f>ROUND(ROUND(H33,2)*ROUND(G33,3),2)</f>
      </c>
      <c r="J33" s="33" t="s">
        <v>65</v>
      </c>
      <c r="O33">
        <f>(I33*21)/100</f>
      </c>
      <c r="P33" t="s">
        <v>33</v>
      </c>
    </row>
    <row r="34" spans="1:5" ht="12.75">
      <c r="A34" s="36" t="s">
        <v>66</v>
      </c>
      <c r="E34" s="37" t="s">
        <v>77</v>
      </c>
    </row>
    <row r="35" spans="1:5" ht="38.25">
      <c r="A35" s="38" t="s">
        <v>68</v>
      </c>
      <c r="E35" s="39" t="s">
        <v>95</v>
      </c>
    </row>
    <row r="36" spans="1:5" ht="63.75">
      <c r="A36" t="s">
        <v>70</v>
      </c>
      <c r="E36" s="37" t="s">
        <v>86</v>
      </c>
    </row>
    <row r="37" spans="1:16" ht="12.75">
      <c r="A37" s="26" t="s">
        <v>60</v>
      </c>
      <c r="B37" s="31" t="s">
        <v>33</v>
      </c>
      <c r="C37" s="31" t="s">
        <v>96</v>
      </c>
      <c r="D37" s="26" t="s">
        <v>77</v>
      </c>
      <c r="E37" s="32" t="s">
        <v>97</v>
      </c>
      <c r="F37" s="33" t="s">
        <v>84</v>
      </c>
      <c r="G37" s="34">
        <v>324.5</v>
      </c>
      <c r="H37" s="35">
        <v>1510</v>
      </c>
      <c r="I37" s="35">
        <f>ROUND(ROUND(H37,2)*ROUND(G37,3),2)</f>
      </c>
      <c r="J37" s="33" t="s">
        <v>65</v>
      </c>
      <c r="O37">
        <f>(I37*21)/100</f>
      </c>
      <c r="P37" t="s">
        <v>33</v>
      </c>
    </row>
    <row r="38" spans="1:5" ht="25.5">
      <c r="A38" s="36" t="s">
        <v>66</v>
      </c>
      <c r="E38" s="37" t="s">
        <v>98</v>
      </c>
    </row>
    <row r="39" spans="1:5" ht="51">
      <c r="A39" s="38" t="s">
        <v>68</v>
      </c>
      <c r="E39" s="39" t="s">
        <v>99</v>
      </c>
    </row>
    <row r="40" spans="1:5" ht="63.75">
      <c r="A40" t="s">
        <v>70</v>
      </c>
      <c r="E40" s="37" t="s">
        <v>86</v>
      </c>
    </row>
    <row r="41" spans="1:16" ht="12.75">
      <c r="A41" s="26" t="s">
        <v>60</v>
      </c>
      <c r="B41" s="31" t="s">
        <v>33</v>
      </c>
      <c r="C41" s="31" t="s">
        <v>96</v>
      </c>
      <c r="D41" s="26" t="s">
        <v>100</v>
      </c>
      <c r="E41" s="32" t="s">
        <v>97</v>
      </c>
      <c r="F41" s="33" t="s">
        <v>84</v>
      </c>
      <c r="G41" s="34">
        <v>324.5</v>
      </c>
      <c r="H41" s="35">
        <v>1510</v>
      </c>
      <c r="I41" s="35">
        <f>ROUND(ROUND(H41,2)*ROUND(G41,3),2)</f>
      </c>
      <c r="J41" s="33" t="s">
        <v>65</v>
      </c>
      <c r="O41">
        <f>(I41*21)/100</f>
      </c>
      <c r="P41" t="s">
        <v>33</v>
      </c>
    </row>
    <row r="42" spans="1:5" ht="25.5">
      <c r="A42" s="36" t="s">
        <v>66</v>
      </c>
      <c r="E42" s="37" t="s">
        <v>101</v>
      </c>
    </row>
    <row r="43" spans="1:5" ht="51">
      <c r="A43" s="38" t="s">
        <v>68</v>
      </c>
      <c r="E43" s="39" t="s">
        <v>99</v>
      </c>
    </row>
    <row r="44" spans="1:5" ht="63.75">
      <c r="A44" t="s">
        <v>70</v>
      </c>
      <c r="E44" s="37" t="s">
        <v>86</v>
      </c>
    </row>
    <row r="45" spans="1:16" ht="12.75">
      <c r="A45" s="26" t="s">
        <v>60</v>
      </c>
      <c r="B45" s="31" t="s">
        <v>102</v>
      </c>
      <c r="C45" s="31" t="s">
        <v>103</v>
      </c>
      <c r="D45" s="26" t="s">
        <v>77</v>
      </c>
      <c r="E45" s="32" t="s">
        <v>104</v>
      </c>
      <c r="F45" s="33" t="s">
        <v>90</v>
      </c>
      <c r="G45" s="34">
        <v>35695</v>
      </c>
      <c r="H45" s="35">
        <v>12</v>
      </c>
      <c r="I45" s="35">
        <f>ROUND(ROUND(H45,2)*ROUND(G45,3),2)</f>
      </c>
      <c r="J45" s="33" t="s">
        <v>65</v>
      </c>
      <c r="O45">
        <f>(I45*21)/100</f>
      </c>
      <c r="P45" t="s">
        <v>33</v>
      </c>
    </row>
    <row r="46" spans="1:5" ht="12.75">
      <c r="A46" s="36" t="s">
        <v>66</v>
      </c>
      <c r="E46" s="37" t="s">
        <v>77</v>
      </c>
    </row>
    <row r="47" spans="1:5" ht="51">
      <c r="A47" s="38" t="s">
        <v>68</v>
      </c>
      <c r="E47" s="39" t="s">
        <v>105</v>
      </c>
    </row>
    <row r="48" spans="1:5" ht="25.5">
      <c r="A48" t="s">
        <v>70</v>
      </c>
      <c r="E48" s="37" t="s">
        <v>92</v>
      </c>
    </row>
    <row r="49" spans="1:16" ht="12.75">
      <c r="A49" s="26" t="s">
        <v>60</v>
      </c>
      <c r="B49" s="31" t="s">
        <v>106</v>
      </c>
      <c r="C49" s="31" t="s">
        <v>107</v>
      </c>
      <c r="D49" s="26" t="s">
        <v>77</v>
      </c>
      <c r="E49" s="32" t="s">
        <v>108</v>
      </c>
      <c r="F49" s="33" t="s">
        <v>84</v>
      </c>
      <c r="G49" s="34">
        <v>660</v>
      </c>
      <c r="H49" s="35">
        <v>372</v>
      </c>
      <c r="I49" s="35">
        <f>ROUND(ROUND(H49,2)*ROUND(G49,3),2)</f>
      </c>
      <c r="J49" s="33" t="s">
        <v>65</v>
      </c>
      <c r="O49">
        <f>(I49*21)/100</f>
      </c>
      <c r="P49" t="s">
        <v>33</v>
      </c>
    </row>
    <row r="50" spans="1:5" ht="12.75">
      <c r="A50" s="36" t="s">
        <v>66</v>
      </c>
      <c r="E50" s="37" t="s">
        <v>77</v>
      </c>
    </row>
    <row r="51" spans="1:5" ht="38.25">
      <c r="A51" s="38" t="s">
        <v>68</v>
      </c>
      <c r="E51" s="39" t="s">
        <v>109</v>
      </c>
    </row>
    <row r="52" spans="1:5" ht="369.75">
      <c r="A52" t="s">
        <v>70</v>
      </c>
      <c r="E52" s="37" t="s">
        <v>110</v>
      </c>
    </row>
    <row r="53" spans="1:16" ht="12.75">
      <c r="A53" s="26" t="s">
        <v>60</v>
      </c>
      <c r="B53" s="31" t="s">
        <v>111</v>
      </c>
      <c r="C53" s="31" t="s">
        <v>112</v>
      </c>
      <c r="D53" s="26" t="s">
        <v>77</v>
      </c>
      <c r="E53" s="32" t="s">
        <v>113</v>
      </c>
      <c r="F53" s="33" t="s">
        <v>84</v>
      </c>
      <c r="G53" s="34">
        <v>36.852</v>
      </c>
      <c r="H53" s="35">
        <v>462</v>
      </c>
      <c r="I53" s="35">
        <f>ROUND(ROUND(H53,2)*ROUND(G53,3),2)</f>
      </c>
      <c r="J53" s="33" t="s">
        <v>65</v>
      </c>
      <c r="O53">
        <f>(I53*21)/100</f>
      </c>
      <c r="P53" t="s">
        <v>33</v>
      </c>
    </row>
    <row r="54" spans="1:5" ht="12.75">
      <c r="A54" s="36" t="s">
        <v>66</v>
      </c>
      <c r="E54" s="37" t="s">
        <v>77</v>
      </c>
    </row>
    <row r="55" spans="1:5" ht="102">
      <c r="A55" s="38" t="s">
        <v>68</v>
      </c>
      <c r="E55" s="39" t="s">
        <v>114</v>
      </c>
    </row>
    <row r="56" spans="1:5" ht="318.75">
      <c r="A56" t="s">
        <v>70</v>
      </c>
      <c r="E56" s="37" t="s">
        <v>115</v>
      </c>
    </row>
    <row r="57" spans="1:16" ht="12.75">
      <c r="A57" s="26" t="s">
        <v>60</v>
      </c>
      <c r="B57" s="31" t="s">
        <v>54</v>
      </c>
      <c r="C57" s="31" t="s">
        <v>116</v>
      </c>
      <c r="D57" s="26" t="s">
        <v>77</v>
      </c>
      <c r="E57" s="32" t="s">
        <v>117</v>
      </c>
      <c r="F57" s="33" t="s">
        <v>84</v>
      </c>
      <c r="G57" s="34">
        <v>363.18</v>
      </c>
      <c r="H57" s="35">
        <v>472</v>
      </c>
      <c r="I57" s="35">
        <f>ROUND(ROUND(H57,2)*ROUND(G57,3),2)</f>
      </c>
      <c r="J57" s="33" t="s">
        <v>65</v>
      </c>
      <c r="O57">
        <f>(I57*21)/100</f>
      </c>
      <c r="P57" t="s">
        <v>33</v>
      </c>
    </row>
    <row r="58" spans="1:5" ht="12.75">
      <c r="A58" s="36" t="s">
        <v>66</v>
      </c>
      <c r="E58" s="37" t="s">
        <v>77</v>
      </c>
    </row>
    <row r="59" spans="1:5" ht="153">
      <c r="A59" s="38" t="s">
        <v>68</v>
      </c>
      <c r="E59" s="39" t="s">
        <v>118</v>
      </c>
    </row>
    <row r="60" spans="1:5" ht="318.75">
      <c r="A60" t="s">
        <v>70</v>
      </c>
      <c r="E60" s="37" t="s">
        <v>115</v>
      </c>
    </row>
    <row r="61" spans="1:16" ht="12.75">
      <c r="A61" s="26" t="s">
        <v>60</v>
      </c>
      <c r="B61" s="31" t="s">
        <v>119</v>
      </c>
      <c r="C61" s="31" t="s">
        <v>120</v>
      </c>
      <c r="D61" s="26" t="s">
        <v>77</v>
      </c>
      <c r="E61" s="32" t="s">
        <v>121</v>
      </c>
      <c r="F61" s="33" t="s">
        <v>84</v>
      </c>
      <c r="G61" s="34">
        <v>50.179</v>
      </c>
      <c r="H61" s="35">
        <v>750</v>
      </c>
      <c r="I61" s="35">
        <f>ROUND(ROUND(H61,2)*ROUND(G61,3),2)</f>
      </c>
      <c r="J61" s="33" t="s">
        <v>65</v>
      </c>
      <c r="O61">
        <f>(I61*21)/100</f>
      </c>
      <c r="P61" t="s">
        <v>33</v>
      </c>
    </row>
    <row r="62" spans="1:5" ht="12.75">
      <c r="A62" s="36" t="s">
        <v>66</v>
      </c>
      <c r="E62" s="37" t="s">
        <v>77</v>
      </c>
    </row>
    <row r="63" spans="1:5" ht="140.25">
      <c r="A63" s="38" t="s">
        <v>68</v>
      </c>
      <c r="E63" s="39" t="s">
        <v>122</v>
      </c>
    </row>
    <row r="64" spans="1:5" ht="293.25">
      <c r="A64" t="s">
        <v>70</v>
      </c>
      <c r="E64" s="37" t="s">
        <v>123</v>
      </c>
    </row>
    <row r="65" spans="1:16" ht="12.75">
      <c r="A65" s="26" t="s">
        <v>60</v>
      </c>
      <c r="B65" s="31" t="s">
        <v>124</v>
      </c>
      <c r="C65" s="31" t="s">
        <v>125</v>
      </c>
      <c r="D65" s="26" t="s">
        <v>77</v>
      </c>
      <c r="E65" s="32" t="s">
        <v>126</v>
      </c>
      <c r="F65" s="33" t="s">
        <v>127</v>
      </c>
      <c r="G65" s="34">
        <v>7150</v>
      </c>
      <c r="H65" s="35">
        <v>13</v>
      </c>
      <c r="I65" s="35">
        <f>ROUND(ROUND(H65,2)*ROUND(G65,3),2)</f>
      </c>
      <c r="J65" s="33" t="s">
        <v>65</v>
      </c>
      <c r="O65">
        <f>(I65*21)/100</f>
      </c>
      <c r="P65" t="s">
        <v>33</v>
      </c>
    </row>
    <row r="66" spans="1:5" ht="12.75">
      <c r="A66" s="36" t="s">
        <v>66</v>
      </c>
      <c r="E66" s="37" t="s">
        <v>77</v>
      </c>
    </row>
    <row r="67" spans="1:5" ht="76.5">
      <c r="A67" s="38" t="s">
        <v>68</v>
      </c>
      <c r="E67" s="39" t="s">
        <v>128</v>
      </c>
    </row>
    <row r="68" spans="1:5" ht="25.5">
      <c r="A68" t="s">
        <v>70</v>
      </c>
      <c r="E68" s="37" t="s">
        <v>129</v>
      </c>
    </row>
    <row r="69" spans="1:18" ht="12.75" customHeight="1">
      <c r="A69" s="6" t="s">
        <v>58</v>
      </c>
      <c r="B69" s="6"/>
      <c r="C69" s="41" t="s">
        <v>33</v>
      </c>
      <c r="D69" s="6"/>
      <c r="E69" s="29" t="s">
        <v>130</v>
      </c>
      <c r="F69" s="6"/>
      <c r="G69" s="6"/>
      <c r="H69" s="6"/>
      <c r="I69" s="42">
        <f>0+Q69</f>
      </c>
      <c r="J69" s="6"/>
      <c r="O69">
        <f>0+R69</f>
      </c>
      <c r="Q69">
        <f>0+I70+I74</f>
      </c>
      <c r="R69">
        <f>0+O70+O74</f>
      </c>
    </row>
    <row r="70" spans="1:16" ht="12.75">
      <c r="A70" s="26" t="s">
        <v>60</v>
      </c>
      <c r="B70" s="31" t="s">
        <v>131</v>
      </c>
      <c r="C70" s="31" t="s">
        <v>132</v>
      </c>
      <c r="D70" s="26" t="s">
        <v>77</v>
      </c>
      <c r="E70" s="32" t="s">
        <v>133</v>
      </c>
      <c r="F70" s="33" t="s">
        <v>134</v>
      </c>
      <c r="G70" s="34">
        <v>2200</v>
      </c>
      <c r="H70" s="35">
        <v>325</v>
      </c>
      <c r="I70" s="35">
        <f>ROUND(ROUND(H70,2)*ROUND(G70,3),2)</f>
      </c>
      <c r="J70" s="33" t="s">
        <v>65</v>
      </c>
      <c r="O70">
        <f>(I70*21)/100</f>
      </c>
      <c r="P70" t="s">
        <v>33</v>
      </c>
    </row>
    <row r="71" spans="1:5" ht="12.75">
      <c r="A71" s="36" t="s">
        <v>66</v>
      </c>
      <c r="E71" s="37" t="s">
        <v>77</v>
      </c>
    </row>
    <row r="72" spans="1:5" ht="51">
      <c r="A72" s="38" t="s">
        <v>68</v>
      </c>
      <c r="E72" s="39" t="s">
        <v>135</v>
      </c>
    </row>
    <row r="73" spans="1:5" ht="165.75">
      <c r="A73" t="s">
        <v>70</v>
      </c>
      <c r="E73" s="37" t="s">
        <v>136</v>
      </c>
    </row>
    <row r="74" spans="1:16" ht="12.75">
      <c r="A74" s="26" t="s">
        <v>60</v>
      </c>
      <c r="B74" s="31" t="s">
        <v>137</v>
      </c>
      <c r="C74" s="31" t="s">
        <v>138</v>
      </c>
      <c r="D74" s="26" t="s">
        <v>77</v>
      </c>
      <c r="E74" s="32" t="s">
        <v>139</v>
      </c>
      <c r="F74" s="33" t="s">
        <v>127</v>
      </c>
      <c r="G74" s="34">
        <v>5280</v>
      </c>
      <c r="H74" s="35">
        <v>56</v>
      </c>
      <c r="I74" s="35">
        <f>ROUND(ROUND(H74,2)*ROUND(G74,3),2)</f>
      </c>
      <c r="J74" s="33" t="s">
        <v>65</v>
      </c>
      <c r="O74">
        <f>(I74*21)/100</f>
      </c>
      <c r="P74" t="s">
        <v>33</v>
      </c>
    </row>
    <row r="75" spans="1:5" ht="12.75">
      <c r="A75" s="36" t="s">
        <v>66</v>
      </c>
      <c r="E75" s="37" t="s">
        <v>77</v>
      </c>
    </row>
    <row r="76" spans="1:5" ht="51">
      <c r="A76" s="38" t="s">
        <v>68</v>
      </c>
      <c r="E76" s="39" t="s">
        <v>140</v>
      </c>
    </row>
    <row r="77" spans="1:5" ht="51">
      <c r="A77" t="s">
        <v>70</v>
      </c>
      <c r="E77" s="37" t="s">
        <v>141</v>
      </c>
    </row>
    <row r="78" spans="1:18" ht="12.75" customHeight="1">
      <c r="A78" s="6" t="s">
        <v>58</v>
      </c>
      <c r="B78" s="6"/>
      <c r="C78" s="41" t="s">
        <v>32</v>
      </c>
      <c r="D78" s="6"/>
      <c r="E78" s="29" t="s">
        <v>142</v>
      </c>
      <c r="F78" s="6"/>
      <c r="G78" s="6"/>
      <c r="H78" s="6"/>
      <c r="I78" s="42">
        <f>0+Q78</f>
      </c>
      <c r="J78" s="6"/>
      <c r="O78">
        <f>0+R78</f>
      </c>
      <c r="Q78">
        <f>0+I79</f>
      </c>
      <c r="R78">
        <f>0+O79</f>
      </c>
    </row>
    <row r="79" spans="1:16" ht="12.75">
      <c r="A79" s="26" t="s">
        <v>60</v>
      </c>
      <c r="B79" s="31" t="s">
        <v>143</v>
      </c>
      <c r="C79" s="31" t="s">
        <v>144</v>
      </c>
      <c r="D79" s="26" t="s">
        <v>77</v>
      </c>
      <c r="E79" s="32" t="s">
        <v>145</v>
      </c>
      <c r="F79" s="33" t="s">
        <v>84</v>
      </c>
      <c r="G79" s="34">
        <v>16.05</v>
      </c>
      <c r="H79" s="35">
        <v>5790</v>
      </c>
      <c r="I79" s="35">
        <f>ROUND(ROUND(H79,2)*ROUND(G79,3),2)</f>
      </c>
      <c r="J79" s="33" t="s">
        <v>65</v>
      </c>
      <c r="O79">
        <f>(I79*21)/100</f>
      </c>
      <c r="P79" t="s">
        <v>33</v>
      </c>
    </row>
    <row r="80" spans="1:5" ht="12.75">
      <c r="A80" s="36" t="s">
        <v>66</v>
      </c>
      <c r="E80" s="37" t="s">
        <v>77</v>
      </c>
    </row>
    <row r="81" spans="1:5" ht="76.5">
      <c r="A81" s="38" t="s">
        <v>68</v>
      </c>
      <c r="E81" s="39" t="s">
        <v>146</v>
      </c>
    </row>
    <row r="82" spans="1:5" ht="369.75">
      <c r="A82" t="s">
        <v>70</v>
      </c>
      <c r="E82" s="37" t="s">
        <v>147</v>
      </c>
    </row>
    <row r="83" spans="1:18" ht="12.75" customHeight="1">
      <c r="A83" s="6" t="s">
        <v>58</v>
      </c>
      <c r="B83" s="6"/>
      <c r="C83" s="41" t="s">
        <v>43</v>
      </c>
      <c r="D83" s="6"/>
      <c r="E83" s="29" t="s">
        <v>148</v>
      </c>
      <c r="F83" s="6"/>
      <c r="G83" s="6"/>
      <c r="H83" s="6"/>
      <c r="I83" s="42">
        <f>0+Q83</f>
      </c>
      <c r="J83" s="6"/>
      <c r="O83">
        <f>0+R83</f>
      </c>
      <c r="Q83">
        <f>0+I84+I88+I92</f>
      </c>
      <c r="R83">
        <f>0+O84+O88+O92</f>
      </c>
    </row>
    <row r="84" spans="1:16" ht="12.75">
      <c r="A84" s="26" t="s">
        <v>60</v>
      </c>
      <c r="B84" s="31" t="s">
        <v>149</v>
      </c>
      <c r="C84" s="31" t="s">
        <v>150</v>
      </c>
      <c r="D84" s="26" t="s">
        <v>77</v>
      </c>
      <c r="E84" s="32" t="s">
        <v>151</v>
      </c>
      <c r="F84" s="33" t="s">
        <v>84</v>
      </c>
      <c r="G84" s="34">
        <v>2.813</v>
      </c>
      <c r="H84" s="35">
        <v>2440</v>
      </c>
      <c r="I84" s="35">
        <f>ROUND(ROUND(H84,2)*ROUND(G84,3),2)</f>
      </c>
      <c r="J84" s="33" t="s">
        <v>65</v>
      </c>
      <c r="O84">
        <f>(I84*21)/100</f>
      </c>
      <c r="P84" t="s">
        <v>33</v>
      </c>
    </row>
    <row r="85" spans="1:5" ht="12.75">
      <c r="A85" s="36" t="s">
        <v>66</v>
      </c>
      <c r="E85" s="37" t="s">
        <v>77</v>
      </c>
    </row>
    <row r="86" spans="1:5" ht="63.75">
      <c r="A86" s="38" t="s">
        <v>68</v>
      </c>
      <c r="E86" s="39" t="s">
        <v>152</v>
      </c>
    </row>
    <row r="87" spans="1:5" ht="369.75">
      <c r="A87" t="s">
        <v>70</v>
      </c>
      <c r="E87" s="37" t="s">
        <v>147</v>
      </c>
    </row>
    <row r="88" spans="1:16" ht="12.75">
      <c r="A88" s="26" t="s">
        <v>60</v>
      </c>
      <c r="B88" s="31" t="s">
        <v>153</v>
      </c>
      <c r="C88" s="31" t="s">
        <v>154</v>
      </c>
      <c r="D88" s="26" t="s">
        <v>77</v>
      </c>
      <c r="E88" s="32" t="s">
        <v>155</v>
      </c>
      <c r="F88" s="33" t="s">
        <v>84</v>
      </c>
      <c r="G88" s="34">
        <v>3.75</v>
      </c>
      <c r="H88" s="35">
        <v>2840</v>
      </c>
      <c r="I88" s="35">
        <f>ROUND(ROUND(H88,2)*ROUND(G88,3),2)</f>
      </c>
      <c r="J88" s="33" t="s">
        <v>65</v>
      </c>
      <c r="O88">
        <f>(I88*21)/100</f>
      </c>
      <c r="P88" t="s">
        <v>33</v>
      </c>
    </row>
    <row r="89" spans="1:5" ht="12.75">
      <c r="A89" s="36" t="s">
        <v>66</v>
      </c>
      <c r="E89" s="37" t="s">
        <v>77</v>
      </c>
    </row>
    <row r="90" spans="1:5" ht="38.25">
      <c r="A90" s="38" t="s">
        <v>68</v>
      </c>
      <c r="E90" s="39" t="s">
        <v>156</v>
      </c>
    </row>
    <row r="91" spans="1:5" ht="369.75">
      <c r="A91" t="s">
        <v>70</v>
      </c>
      <c r="E91" s="37" t="s">
        <v>147</v>
      </c>
    </row>
    <row r="92" spans="1:16" ht="12.75">
      <c r="A92" s="26" t="s">
        <v>60</v>
      </c>
      <c r="B92" s="31" t="s">
        <v>157</v>
      </c>
      <c r="C92" s="31" t="s">
        <v>158</v>
      </c>
      <c r="D92" s="26" t="s">
        <v>77</v>
      </c>
      <c r="E92" s="32" t="s">
        <v>159</v>
      </c>
      <c r="F92" s="33" t="s">
        <v>84</v>
      </c>
      <c r="G92" s="34">
        <v>5.625</v>
      </c>
      <c r="H92" s="35">
        <v>750</v>
      </c>
      <c r="I92" s="35">
        <f>ROUND(ROUND(H92,2)*ROUND(G92,3),2)</f>
      </c>
      <c r="J92" s="33" t="s">
        <v>65</v>
      </c>
      <c r="O92">
        <f>(I92*21)/100</f>
      </c>
      <c r="P92" t="s">
        <v>33</v>
      </c>
    </row>
    <row r="93" spans="1:5" ht="12.75">
      <c r="A93" s="36" t="s">
        <v>66</v>
      </c>
      <c r="E93" s="37" t="s">
        <v>77</v>
      </c>
    </row>
    <row r="94" spans="1:5" ht="38.25">
      <c r="A94" s="38" t="s">
        <v>68</v>
      </c>
      <c r="E94" s="39" t="s">
        <v>160</v>
      </c>
    </row>
    <row r="95" spans="1:5" ht="38.25">
      <c r="A95" t="s">
        <v>70</v>
      </c>
      <c r="E95" s="37" t="s">
        <v>161</v>
      </c>
    </row>
    <row r="96" spans="1:18" ht="12.75" customHeight="1">
      <c r="A96" s="6" t="s">
        <v>58</v>
      </c>
      <c r="B96" s="6"/>
      <c r="C96" s="41" t="s">
        <v>45</v>
      </c>
      <c r="D96" s="6"/>
      <c r="E96" s="29" t="s">
        <v>162</v>
      </c>
      <c r="F96" s="6"/>
      <c r="G96" s="6"/>
      <c r="H96" s="6"/>
      <c r="I96" s="42">
        <f>0+Q96</f>
      </c>
      <c r="J96" s="6"/>
      <c r="O96">
        <f>0+R96</f>
      </c>
      <c r="Q96">
        <f>0+I97+I101+I105+I109+I113+I117+I121</f>
      </c>
      <c r="R96">
        <f>0+O97+O101+O105+O109+O113+O117+O121</f>
      </c>
    </row>
    <row r="97" spans="1:16" ht="12.75">
      <c r="A97" s="26" t="s">
        <v>60</v>
      </c>
      <c r="B97" s="31" t="s">
        <v>163</v>
      </c>
      <c r="C97" s="31" t="s">
        <v>164</v>
      </c>
      <c r="D97" s="26" t="s">
        <v>77</v>
      </c>
      <c r="E97" s="32" t="s">
        <v>165</v>
      </c>
      <c r="F97" s="33" t="s">
        <v>127</v>
      </c>
      <c r="G97" s="34">
        <v>7150</v>
      </c>
      <c r="H97" s="35">
        <v>288</v>
      </c>
      <c r="I97" s="35">
        <f>ROUND(ROUND(H97,2)*ROUND(G97,3),2)</f>
      </c>
      <c r="J97" s="33" t="s">
        <v>65</v>
      </c>
      <c r="O97">
        <f>(I97*21)/100</f>
      </c>
      <c r="P97" t="s">
        <v>33</v>
      </c>
    </row>
    <row r="98" spans="1:5" ht="12.75">
      <c r="A98" s="36" t="s">
        <v>66</v>
      </c>
      <c r="E98" s="37" t="s">
        <v>77</v>
      </c>
    </row>
    <row r="99" spans="1:5" ht="51">
      <c r="A99" s="38" t="s">
        <v>68</v>
      </c>
      <c r="E99" s="39" t="s">
        <v>166</v>
      </c>
    </row>
    <row r="100" spans="1:5" ht="127.5">
      <c r="A100" t="s">
        <v>70</v>
      </c>
      <c r="E100" s="37" t="s">
        <v>167</v>
      </c>
    </row>
    <row r="101" spans="1:16" ht="12.75">
      <c r="A101" s="26" t="s">
        <v>60</v>
      </c>
      <c r="B101" s="31" t="s">
        <v>50</v>
      </c>
      <c r="C101" s="31" t="s">
        <v>168</v>
      </c>
      <c r="D101" s="26" t="s">
        <v>77</v>
      </c>
      <c r="E101" s="32" t="s">
        <v>169</v>
      </c>
      <c r="F101" s="33" t="s">
        <v>127</v>
      </c>
      <c r="G101" s="34">
        <v>6875</v>
      </c>
      <c r="H101" s="35">
        <v>142</v>
      </c>
      <c r="I101" s="35">
        <f>ROUND(ROUND(H101,2)*ROUND(G101,3),2)</f>
      </c>
      <c r="J101" s="33" t="s">
        <v>65</v>
      </c>
      <c r="O101">
        <f>(I101*21)/100</f>
      </c>
      <c r="P101" t="s">
        <v>33</v>
      </c>
    </row>
    <row r="102" spans="1:5" ht="12.75">
      <c r="A102" s="36" t="s">
        <v>66</v>
      </c>
      <c r="E102" s="37" t="s">
        <v>77</v>
      </c>
    </row>
    <row r="103" spans="1:5" ht="51">
      <c r="A103" s="38" t="s">
        <v>68</v>
      </c>
      <c r="E103" s="39" t="s">
        <v>170</v>
      </c>
    </row>
    <row r="104" spans="1:5" ht="51">
      <c r="A104" t="s">
        <v>70</v>
      </c>
      <c r="E104" s="37" t="s">
        <v>171</v>
      </c>
    </row>
    <row r="105" spans="1:16" ht="12.75">
      <c r="A105" s="26" t="s">
        <v>60</v>
      </c>
      <c r="B105" s="31" t="s">
        <v>172</v>
      </c>
      <c r="C105" s="31" t="s">
        <v>173</v>
      </c>
      <c r="D105" s="26" t="s">
        <v>77</v>
      </c>
      <c r="E105" s="32" t="s">
        <v>174</v>
      </c>
      <c r="F105" s="33" t="s">
        <v>127</v>
      </c>
      <c r="G105" s="34">
        <v>6510</v>
      </c>
      <c r="H105" s="35">
        <v>11</v>
      </c>
      <c r="I105" s="35">
        <f>ROUND(ROUND(H105,2)*ROUND(G105,3),2)</f>
      </c>
      <c r="J105" s="33" t="s">
        <v>65</v>
      </c>
      <c r="O105">
        <f>(I105*21)/100</f>
      </c>
      <c r="P105" t="s">
        <v>33</v>
      </c>
    </row>
    <row r="106" spans="1:5" ht="12.75">
      <c r="A106" s="36" t="s">
        <v>66</v>
      </c>
      <c r="E106" s="37" t="s">
        <v>77</v>
      </c>
    </row>
    <row r="107" spans="1:5" ht="51">
      <c r="A107" s="38" t="s">
        <v>68</v>
      </c>
      <c r="E107" s="39" t="s">
        <v>175</v>
      </c>
    </row>
    <row r="108" spans="1:5" ht="51">
      <c r="A108" t="s">
        <v>70</v>
      </c>
      <c r="E108" s="37" t="s">
        <v>176</v>
      </c>
    </row>
    <row r="109" spans="1:16" ht="12.75">
      <c r="A109" s="26" t="s">
        <v>60</v>
      </c>
      <c r="B109" s="31" t="s">
        <v>177</v>
      </c>
      <c r="C109" s="31" t="s">
        <v>178</v>
      </c>
      <c r="D109" s="26" t="s">
        <v>77</v>
      </c>
      <c r="E109" s="32" t="s">
        <v>179</v>
      </c>
      <c r="F109" s="33" t="s">
        <v>127</v>
      </c>
      <c r="G109" s="34">
        <v>6510</v>
      </c>
      <c r="H109" s="35">
        <v>12</v>
      </c>
      <c r="I109" s="35">
        <f>ROUND(ROUND(H109,2)*ROUND(G109,3),2)</f>
      </c>
      <c r="J109" s="33" t="s">
        <v>65</v>
      </c>
      <c r="O109">
        <f>(I109*21)/100</f>
      </c>
      <c r="P109" t="s">
        <v>33</v>
      </c>
    </row>
    <row r="110" spans="1:5" ht="12.75">
      <c r="A110" s="36" t="s">
        <v>66</v>
      </c>
      <c r="E110" s="37" t="s">
        <v>77</v>
      </c>
    </row>
    <row r="111" spans="1:5" ht="51">
      <c r="A111" s="38" t="s">
        <v>68</v>
      </c>
      <c r="E111" s="39" t="s">
        <v>175</v>
      </c>
    </row>
    <row r="112" spans="1:5" ht="51">
      <c r="A112" t="s">
        <v>70</v>
      </c>
      <c r="E112" s="37" t="s">
        <v>176</v>
      </c>
    </row>
    <row r="113" spans="1:16" ht="12.75">
      <c r="A113" s="26" t="s">
        <v>60</v>
      </c>
      <c r="B113" s="31" t="s">
        <v>47</v>
      </c>
      <c r="C113" s="31" t="s">
        <v>180</v>
      </c>
      <c r="D113" s="26" t="s">
        <v>77</v>
      </c>
      <c r="E113" s="32" t="s">
        <v>181</v>
      </c>
      <c r="F113" s="33" t="s">
        <v>127</v>
      </c>
      <c r="G113" s="34">
        <v>6510</v>
      </c>
      <c r="H113" s="35">
        <v>263</v>
      </c>
      <c r="I113" s="35">
        <f>ROUND(ROUND(H113,2)*ROUND(G113,3),2)</f>
      </c>
      <c r="J113" s="33" t="s">
        <v>65</v>
      </c>
      <c r="O113">
        <f>(I113*21)/100</f>
      </c>
      <c r="P113" t="s">
        <v>33</v>
      </c>
    </row>
    <row r="114" spans="1:5" ht="12.75">
      <c r="A114" s="36" t="s">
        <v>66</v>
      </c>
      <c r="E114" s="37" t="s">
        <v>77</v>
      </c>
    </row>
    <row r="115" spans="1:5" ht="51">
      <c r="A115" s="38" t="s">
        <v>68</v>
      </c>
      <c r="E115" s="39" t="s">
        <v>175</v>
      </c>
    </row>
    <row r="116" spans="1:5" ht="140.25">
      <c r="A116" t="s">
        <v>70</v>
      </c>
      <c r="E116" s="37" t="s">
        <v>182</v>
      </c>
    </row>
    <row r="117" spans="1:16" ht="12.75">
      <c r="A117" s="26" t="s">
        <v>60</v>
      </c>
      <c r="B117" s="31" t="s">
        <v>183</v>
      </c>
      <c r="C117" s="31" t="s">
        <v>184</v>
      </c>
      <c r="D117" s="26" t="s">
        <v>77</v>
      </c>
      <c r="E117" s="32" t="s">
        <v>185</v>
      </c>
      <c r="F117" s="33" t="s">
        <v>127</v>
      </c>
      <c r="G117" s="34">
        <v>6510</v>
      </c>
      <c r="H117" s="35">
        <v>282</v>
      </c>
      <c r="I117" s="35">
        <f>ROUND(ROUND(H117,2)*ROUND(G117,3),2)</f>
      </c>
      <c r="J117" s="33" t="s">
        <v>65</v>
      </c>
      <c r="O117">
        <f>(I117*21)/100</f>
      </c>
      <c r="P117" t="s">
        <v>33</v>
      </c>
    </row>
    <row r="118" spans="1:5" ht="12.75">
      <c r="A118" s="36" t="s">
        <v>66</v>
      </c>
      <c r="E118" s="37" t="s">
        <v>77</v>
      </c>
    </row>
    <row r="119" spans="1:5" ht="51">
      <c r="A119" s="38" t="s">
        <v>68</v>
      </c>
      <c r="E119" s="39" t="s">
        <v>175</v>
      </c>
    </row>
    <row r="120" spans="1:5" ht="140.25">
      <c r="A120" t="s">
        <v>70</v>
      </c>
      <c r="E120" s="37" t="s">
        <v>182</v>
      </c>
    </row>
    <row r="121" spans="1:16" ht="12.75">
      <c r="A121" s="26" t="s">
        <v>60</v>
      </c>
      <c r="B121" s="31" t="s">
        <v>186</v>
      </c>
      <c r="C121" s="31" t="s">
        <v>187</v>
      </c>
      <c r="D121" s="26" t="s">
        <v>77</v>
      </c>
      <c r="E121" s="32" t="s">
        <v>188</v>
      </c>
      <c r="F121" s="33" t="s">
        <v>127</v>
      </c>
      <c r="G121" s="34">
        <v>6510</v>
      </c>
      <c r="H121" s="35">
        <v>353</v>
      </c>
      <c r="I121" s="35">
        <f>ROUND(ROUND(H121,2)*ROUND(G121,3),2)</f>
      </c>
      <c r="J121" s="33" t="s">
        <v>65</v>
      </c>
      <c r="O121">
        <f>(I121*21)/100</f>
      </c>
      <c r="P121" t="s">
        <v>33</v>
      </c>
    </row>
    <row r="122" spans="1:5" ht="12.75">
      <c r="A122" s="36" t="s">
        <v>66</v>
      </c>
      <c r="E122" s="37" t="s">
        <v>77</v>
      </c>
    </row>
    <row r="123" spans="1:5" ht="51">
      <c r="A123" s="38" t="s">
        <v>68</v>
      </c>
      <c r="E123" s="39" t="s">
        <v>175</v>
      </c>
    </row>
    <row r="124" spans="1:5" ht="140.25">
      <c r="A124" t="s">
        <v>70</v>
      </c>
      <c r="E124" s="37" t="s">
        <v>182</v>
      </c>
    </row>
    <row r="125" spans="1:18" ht="12.75" customHeight="1">
      <c r="A125" s="6" t="s">
        <v>58</v>
      </c>
      <c r="B125" s="6"/>
      <c r="C125" s="41" t="s">
        <v>186</v>
      </c>
      <c r="D125" s="6"/>
      <c r="E125" s="29" t="s">
        <v>189</v>
      </c>
      <c r="F125" s="6"/>
      <c r="G125" s="6"/>
      <c r="H125" s="6"/>
      <c r="I125" s="42">
        <f>0+Q125</f>
      </c>
      <c r="J125" s="6"/>
      <c r="O125">
        <f>0+R125</f>
      </c>
      <c r="Q125">
        <f>0+I126+I130+I134+I138</f>
      </c>
      <c r="R125">
        <f>0+O126+O130+O134+O138</f>
      </c>
    </row>
    <row r="126" spans="1:16" ht="12.75">
      <c r="A126" s="26" t="s">
        <v>60</v>
      </c>
      <c r="B126" s="31" t="s">
        <v>190</v>
      </c>
      <c r="C126" s="31" t="s">
        <v>191</v>
      </c>
      <c r="D126" s="26" t="s">
        <v>77</v>
      </c>
      <c r="E126" s="32" t="s">
        <v>192</v>
      </c>
      <c r="F126" s="33" t="s">
        <v>134</v>
      </c>
      <c r="G126" s="34">
        <v>47.11</v>
      </c>
      <c r="H126" s="35">
        <v>452</v>
      </c>
      <c r="I126" s="35">
        <f>ROUND(ROUND(H126,2)*ROUND(G126,3),2)</f>
      </c>
      <c r="J126" s="33" t="s">
        <v>65</v>
      </c>
      <c r="O126">
        <f>(I126*21)/100</f>
      </c>
      <c r="P126" t="s">
        <v>33</v>
      </c>
    </row>
    <row r="127" spans="1:5" ht="12.75">
      <c r="A127" s="36" t="s">
        <v>66</v>
      </c>
      <c r="E127" s="37" t="s">
        <v>77</v>
      </c>
    </row>
    <row r="128" spans="1:5" ht="114.75">
      <c r="A128" s="38" t="s">
        <v>68</v>
      </c>
      <c r="E128" s="39" t="s">
        <v>193</v>
      </c>
    </row>
    <row r="129" spans="1:5" ht="255">
      <c r="A129" t="s">
        <v>70</v>
      </c>
      <c r="E129" s="37" t="s">
        <v>194</v>
      </c>
    </row>
    <row r="130" spans="1:16" ht="12.75">
      <c r="A130" s="26" t="s">
        <v>60</v>
      </c>
      <c r="B130" s="31" t="s">
        <v>195</v>
      </c>
      <c r="C130" s="31" t="s">
        <v>196</v>
      </c>
      <c r="D130" s="26" t="s">
        <v>77</v>
      </c>
      <c r="E130" s="32" t="s">
        <v>197</v>
      </c>
      <c r="F130" s="33" t="s">
        <v>134</v>
      </c>
      <c r="G130" s="34">
        <v>13.8</v>
      </c>
      <c r="H130" s="35">
        <v>1060</v>
      </c>
      <c r="I130" s="35">
        <f>ROUND(ROUND(H130,2)*ROUND(G130,3),2)</f>
      </c>
      <c r="J130" s="33" t="s">
        <v>65</v>
      </c>
      <c r="O130">
        <f>(I130*21)/100</f>
      </c>
      <c r="P130" t="s">
        <v>33</v>
      </c>
    </row>
    <row r="131" spans="1:5" ht="12.75">
      <c r="A131" s="36" t="s">
        <v>66</v>
      </c>
      <c r="E131" s="37" t="s">
        <v>77</v>
      </c>
    </row>
    <row r="132" spans="1:5" ht="114.75">
      <c r="A132" s="38" t="s">
        <v>68</v>
      </c>
      <c r="E132" s="39" t="s">
        <v>198</v>
      </c>
    </row>
    <row r="133" spans="1:5" ht="255">
      <c r="A133" t="s">
        <v>70</v>
      </c>
      <c r="E133" s="37" t="s">
        <v>194</v>
      </c>
    </row>
    <row r="134" spans="1:16" ht="12.75">
      <c r="A134" s="26" t="s">
        <v>60</v>
      </c>
      <c r="B134" s="31" t="s">
        <v>199</v>
      </c>
      <c r="C134" s="31" t="s">
        <v>200</v>
      </c>
      <c r="D134" s="26" t="s">
        <v>77</v>
      </c>
      <c r="E134" s="32" t="s">
        <v>201</v>
      </c>
      <c r="F134" s="33" t="s">
        <v>202</v>
      </c>
      <c r="G134" s="34">
        <v>25</v>
      </c>
      <c r="H134" s="35">
        <v>8170</v>
      </c>
      <c r="I134" s="35">
        <f>ROUND(ROUND(H134,2)*ROUND(G134,3),2)</f>
      </c>
      <c r="J134" s="33" t="s">
        <v>65</v>
      </c>
      <c r="O134">
        <f>(I134*21)/100</f>
      </c>
      <c r="P134" t="s">
        <v>33</v>
      </c>
    </row>
    <row r="135" spans="1:5" ht="12.75">
      <c r="A135" s="36" t="s">
        <v>66</v>
      </c>
      <c r="E135" s="37" t="s">
        <v>77</v>
      </c>
    </row>
    <row r="136" spans="1:5" ht="38.25">
      <c r="A136" s="38" t="s">
        <v>68</v>
      </c>
      <c r="E136" s="39" t="s">
        <v>203</v>
      </c>
    </row>
    <row r="137" spans="1:5" ht="76.5">
      <c r="A137" t="s">
        <v>70</v>
      </c>
      <c r="E137" s="37" t="s">
        <v>204</v>
      </c>
    </row>
    <row r="138" spans="1:16" ht="12.75">
      <c r="A138" s="26" t="s">
        <v>60</v>
      </c>
      <c r="B138" s="31" t="s">
        <v>205</v>
      </c>
      <c r="C138" s="31" t="s">
        <v>206</v>
      </c>
      <c r="D138" s="26" t="s">
        <v>77</v>
      </c>
      <c r="E138" s="32" t="s">
        <v>207</v>
      </c>
      <c r="F138" s="33" t="s">
        <v>202</v>
      </c>
      <c r="G138" s="34">
        <v>1</v>
      </c>
      <c r="H138" s="35">
        <v>14600</v>
      </c>
      <c r="I138" s="35">
        <f>ROUND(ROUND(H138,2)*ROUND(G138,3),2)</f>
      </c>
      <c r="J138" s="33" t="s">
        <v>65</v>
      </c>
      <c r="O138">
        <f>(I138*21)/100</f>
      </c>
      <c r="P138" t="s">
        <v>33</v>
      </c>
    </row>
    <row r="139" spans="1:5" ht="12.75">
      <c r="A139" s="36" t="s">
        <v>66</v>
      </c>
      <c r="E139" s="37" t="s">
        <v>208</v>
      </c>
    </row>
    <row r="140" spans="1:5" ht="38.25">
      <c r="A140" s="38" t="s">
        <v>68</v>
      </c>
      <c r="E140" s="39" t="s">
        <v>209</v>
      </c>
    </row>
    <row r="141" spans="1:5" ht="242.25">
      <c r="A141" t="s">
        <v>70</v>
      </c>
      <c r="E141" s="37" t="s">
        <v>210</v>
      </c>
    </row>
    <row r="142" spans="1:18" ht="12.75" customHeight="1">
      <c r="A142" s="6" t="s">
        <v>58</v>
      </c>
      <c r="B142" s="6"/>
      <c r="C142" s="41" t="s">
        <v>50</v>
      </c>
      <c r="D142" s="6"/>
      <c r="E142" s="29" t="s">
        <v>211</v>
      </c>
      <c r="F142" s="6"/>
      <c r="G142" s="6"/>
      <c r="H142" s="6"/>
      <c r="I142" s="42">
        <f>0+Q142</f>
      </c>
      <c r="J142" s="6"/>
      <c r="O142">
        <f>0+R142</f>
      </c>
      <c r="Q142">
        <f>0+I143+I147+I151+I155+I159+I163+I167+I171+I175</f>
      </c>
      <c r="R142">
        <f>0+O143+O147+O151+O155+O159+O163+O167+O171+O175</f>
      </c>
    </row>
    <row r="143" spans="1:16" ht="12.75">
      <c r="A143" s="26" t="s">
        <v>60</v>
      </c>
      <c r="B143" s="31" t="s">
        <v>212</v>
      </c>
      <c r="C143" s="31" t="s">
        <v>213</v>
      </c>
      <c r="D143" s="26" t="s">
        <v>77</v>
      </c>
      <c r="E143" s="32" t="s">
        <v>214</v>
      </c>
      <c r="F143" s="33" t="s">
        <v>134</v>
      </c>
      <c r="G143" s="34">
        <v>12</v>
      </c>
      <c r="H143" s="35">
        <v>2250</v>
      </c>
      <c r="I143" s="35">
        <f>ROUND(ROUND(H143,2)*ROUND(G143,3),2)</f>
      </c>
      <c r="J143" s="33" t="s">
        <v>65</v>
      </c>
      <c r="O143">
        <f>(I143*21)/100</f>
      </c>
      <c r="P143" t="s">
        <v>33</v>
      </c>
    </row>
    <row r="144" spans="1:5" ht="12.75">
      <c r="A144" s="36" t="s">
        <v>66</v>
      </c>
      <c r="E144" s="37" t="s">
        <v>77</v>
      </c>
    </row>
    <row r="145" spans="1:5" ht="38.25">
      <c r="A145" s="38" t="s">
        <v>68</v>
      </c>
      <c r="E145" s="39" t="s">
        <v>215</v>
      </c>
    </row>
    <row r="146" spans="1:5" ht="63.75">
      <c r="A146" t="s">
        <v>70</v>
      </c>
      <c r="E146" s="37" t="s">
        <v>216</v>
      </c>
    </row>
    <row r="147" spans="1:16" ht="25.5">
      <c r="A147" s="26" t="s">
        <v>60</v>
      </c>
      <c r="B147" s="31" t="s">
        <v>217</v>
      </c>
      <c r="C147" s="31" t="s">
        <v>218</v>
      </c>
      <c r="D147" s="26" t="s">
        <v>77</v>
      </c>
      <c r="E147" s="32" t="s">
        <v>219</v>
      </c>
      <c r="F147" s="33" t="s">
        <v>134</v>
      </c>
      <c r="G147" s="34">
        <v>70</v>
      </c>
      <c r="H147" s="35">
        <v>950</v>
      </c>
      <c r="I147" s="35">
        <f>ROUND(ROUND(H147,2)*ROUND(G147,3),2)</f>
      </c>
      <c r="J147" s="33" t="s">
        <v>65</v>
      </c>
      <c r="O147">
        <f>(I147*21)/100</f>
      </c>
      <c r="P147" t="s">
        <v>33</v>
      </c>
    </row>
    <row r="148" spans="1:5" ht="12.75">
      <c r="A148" s="36" t="s">
        <v>66</v>
      </c>
      <c r="E148" s="37" t="s">
        <v>77</v>
      </c>
    </row>
    <row r="149" spans="1:5" ht="63.75">
      <c r="A149" s="38" t="s">
        <v>68</v>
      </c>
      <c r="E149" s="39" t="s">
        <v>220</v>
      </c>
    </row>
    <row r="150" spans="1:5" ht="127.5">
      <c r="A150" t="s">
        <v>70</v>
      </c>
      <c r="E150" s="37" t="s">
        <v>221</v>
      </c>
    </row>
    <row r="151" spans="1:16" ht="25.5">
      <c r="A151" s="26" t="s">
        <v>60</v>
      </c>
      <c r="B151" s="31" t="s">
        <v>222</v>
      </c>
      <c r="C151" s="31" t="s">
        <v>223</v>
      </c>
      <c r="D151" s="26" t="s">
        <v>77</v>
      </c>
      <c r="E151" s="32" t="s">
        <v>224</v>
      </c>
      <c r="F151" s="33" t="s">
        <v>134</v>
      </c>
      <c r="G151" s="34">
        <v>70</v>
      </c>
      <c r="H151" s="35">
        <v>181</v>
      </c>
      <c r="I151" s="35">
        <f>ROUND(ROUND(H151,2)*ROUND(G151,3),2)</f>
      </c>
      <c r="J151" s="33" t="s">
        <v>65</v>
      </c>
      <c r="O151">
        <f>(I151*21)/100</f>
      </c>
      <c r="P151" t="s">
        <v>33</v>
      </c>
    </row>
    <row r="152" spans="1:5" ht="12.75">
      <c r="A152" s="36" t="s">
        <v>66</v>
      </c>
      <c r="E152" s="37" t="s">
        <v>77</v>
      </c>
    </row>
    <row r="153" spans="1:5" ht="63.75">
      <c r="A153" s="38" t="s">
        <v>68</v>
      </c>
      <c r="E153" s="39" t="s">
        <v>220</v>
      </c>
    </row>
    <row r="154" spans="1:5" ht="38.25">
      <c r="A154" t="s">
        <v>70</v>
      </c>
      <c r="E154" s="37" t="s">
        <v>225</v>
      </c>
    </row>
    <row r="155" spans="1:16" ht="25.5">
      <c r="A155" s="26" t="s">
        <v>60</v>
      </c>
      <c r="B155" s="31" t="s">
        <v>226</v>
      </c>
      <c r="C155" s="31" t="s">
        <v>227</v>
      </c>
      <c r="D155" s="26" t="s">
        <v>77</v>
      </c>
      <c r="E155" s="32" t="s">
        <v>228</v>
      </c>
      <c r="F155" s="33" t="s">
        <v>202</v>
      </c>
      <c r="G155" s="34">
        <v>24</v>
      </c>
      <c r="H155" s="35">
        <v>2630</v>
      </c>
      <c r="I155" s="35">
        <f>ROUND(ROUND(H155,2)*ROUND(G155,3),2)</f>
      </c>
      <c r="J155" s="33" t="s">
        <v>65</v>
      </c>
      <c r="O155">
        <f>(I155*21)/100</f>
      </c>
      <c r="P155" t="s">
        <v>33</v>
      </c>
    </row>
    <row r="156" spans="1:5" ht="12.75">
      <c r="A156" s="36" t="s">
        <v>66</v>
      </c>
      <c r="E156" s="37" t="s">
        <v>77</v>
      </c>
    </row>
    <row r="157" spans="1:5" ht="38.25">
      <c r="A157" s="38" t="s">
        <v>68</v>
      </c>
      <c r="E157" s="39" t="s">
        <v>229</v>
      </c>
    </row>
    <row r="158" spans="1:5" ht="25.5">
      <c r="A158" t="s">
        <v>70</v>
      </c>
      <c r="E158" s="37" t="s">
        <v>230</v>
      </c>
    </row>
    <row r="159" spans="1:16" ht="25.5">
      <c r="A159" s="26" t="s">
        <v>60</v>
      </c>
      <c r="B159" s="31" t="s">
        <v>231</v>
      </c>
      <c r="C159" s="31" t="s">
        <v>232</v>
      </c>
      <c r="D159" s="26" t="s">
        <v>77</v>
      </c>
      <c r="E159" s="32" t="s">
        <v>233</v>
      </c>
      <c r="F159" s="33" t="s">
        <v>202</v>
      </c>
      <c r="G159" s="34">
        <v>24</v>
      </c>
      <c r="H159" s="35">
        <v>1050</v>
      </c>
      <c r="I159" s="35">
        <f>ROUND(ROUND(H159,2)*ROUND(G159,3),2)</f>
      </c>
      <c r="J159" s="33" t="s">
        <v>65</v>
      </c>
      <c r="O159">
        <f>(I159*21)/100</f>
      </c>
      <c r="P159" t="s">
        <v>33</v>
      </c>
    </row>
    <row r="160" spans="1:5" ht="12.75">
      <c r="A160" s="36" t="s">
        <v>66</v>
      </c>
      <c r="E160" s="37" t="s">
        <v>77</v>
      </c>
    </row>
    <row r="161" spans="1:5" ht="38.25">
      <c r="A161" s="38" t="s">
        <v>68</v>
      </c>
      <c r="E161" s="39" t="s">
        <v>229</v>
      </c>
    </row>
    <row r="162" spans="1:5" ht="25.5">
      <c r="A162" t="s">
        <v>70</v>
      </c>
      <c r="E162" s="37" t="s">
        <v>234</v>
      </c>
    </row>
    <row r="163" spans="1:16" ht="25.5">
      <c r="A163" s="26" t="s">
        <v>60</v>
      </c>
      <c r="B163" s="31" t="s">
        <v>235</v>
      </c>
      <c r="C163" s="31" t="s">
        <v>236</v>
      </c>
      <c r="D163" s="26" t="s">
        <v>77</v>
      </c>
      <c r="E163" s="32" t="s">
        <v>237</v>
      </c>
      <c r="F163" s="33" t="s">
        <v>127</v>
      </c>
      <c r="G163" s="34">
        <v>275</v>
      </c>
      <c r="H163" s="35">
        <v>117</v>
      </c>
      <c r="I163" s="35">
        <f>ROUND(ROUND(H163,2)*ROUND(G163,3),2)</f>
      </c>
      <c r="J163" s="33" t="s">
        <v>65</v>
      </c>
      <c r="O163">
        <f>(I163*21)/100</f>
      </c>
      <c r="P163" t="s">
        <v>33</v>
      </c>
    </row>
    <row r="164" spans="1:5" ht="12.75">
      <c r="A164" s="36" t="s">
        <v>66</v>
      </c>
      <c r="E164" s="37" t="s">
        <v>77</v>
      </c>
    </row>
    <row r="165" spans="1:5" ht="38.25">
      <c r="A165" s="38" t="s">
        <v>68</v>
      </c>
      <c r="E165" s="39" t="s">
        <v>238</v>
      </c>
    </row>
    <row r="166" spans="1:5" ht="38.25">
      <c r="A166" t="s">
        <v>70</v>
      </c>
      <c r="E166" s="37" t="s">
        <v>239</v>
      </c>
    </row>
    <row r="167" spans="1:16" ht="25.5">
      <c r="A167" s="26" t="s">
        <v>60</v>
      </c>
      <c r="B167" s="31" t="s">
        <v>240</v>
      </c>
      <c r="C167" s="31" t="s">
        <v>241</v>
      </c>
      <c r="D167" s="26" t="s">
        <v>77</v>
      </c>
      <c r="E167" s="32" t="s">
        <v>242</v>
      </c>
      <c r="F167" s="33" t="s">
        <v>127</v>
      </c>
      <c r="G167" s="34">
        <v>275</v>
      </c>
      <c r="H167" s="35">
        <v>382</v>
      </c>
      <c r="I167" s="35">
        <f>ROUND(ROUND(H167,2)*ROUND(G167,3),2)</f>
      </c>
      <c r="J167" s="33" t="s">
        <v>65</v>
      </c>
      <c r="O167">
        <f>(I167*21)/100</f>
      </c>
      <c r="P167" t="s">
        <v>33</v>
      </c>
    </row>
    <row r="168" spans="1:5" ht="12.75">
      <c r="A168" s="36" t="s">
        <v>66</v>
      </c>
      <c r="E168" s="37" t="s">
        <v>77</v>
      </c>
    </row>
    <row r="169" spans="1:5" ht="38.25">
      <c r="A169" s="38" t="s">
        <v>68</v>
      </c>
      <c r="E169" s="39" t="s">
        <v>238</v>
      </c>
    </row>
    <row r="170" spans="1:5" ht="38.25">
      <c r="A170" t="s">
        <v>70</v>
      </c>
      <c r="E170" s="37" t="s">
        <v>239</v>
      </c>
    </row>
    <row r="171" spans="1:16" ht="12.75">
      <c r="A171" s="26" t="s">
        <v>60</v>
      </c>
      <c r="B171" s="31" t="s">
        <v>52</v>
      </c>
      <c r="C171" s="31" t="s">
        <v>243</v>
      </c>
      <c r="D171" s="26" t="s">
        <v>77</v>
      </c>
      <c r="E171" s="32" t="s">
        <v>244</v>
      </c>
      <c r="F171" s="33" t="s">
        <v>134</v>
      </c>
      <c r="G171" s="34">
        <v>2200</v>
      </c>
      <c r="H171" s="35">
        <v>342</v>
      </c>
      <c r="I171" s="35">
        <f>ROUND(ROUND(H171,2)*ROUND(G171,3),2)</f>
      </c>
      <c r="J171" s="33" t="s">
        <v>65</v>
      </c>
      <c r="O171">
        <f>(I171*21)/100</f>
      </c>
      <c r="P171" t="s">
        <v>33</v>
      </c>
    </row>
    <row r="172" spans="1:5" ht="12.75">
      <c r="A172" s="36" t="s">
        <v>66</v>
      </c>
      <c r="E172" s="37" t="s">
        <v>77</v>
      </c>
    </row>
    <row r="173" spans="1:5" ht="51">
      <c r="A173" s="38" t="s">
        <v>68</v>
      </c>
      <c r="E173" s="39" t="s">
        <v>245</v>
      </c>
    </row>
    <row r="174" spans="1:5" ht="51">
      <c r="A174" t="s">
        <v>70</v>
      </c>
      <c r="E174" s="37" t="s">
        <v>246</v>
      </c>
    </row>
    <row r="175" spans="1:16" ht="12.75">
      <c r="A175" s="26" t="s">
        <v>60</v>
      </c>
      <c r="B175" s="31" t="s">
        <v>247</v>
      </c>
      <c r="C175" s="31" t="s">
        <v>248</v>
      </c>
      <c r="D175" s="26" t="s">
        <v>77</v>
      </c>
      <c r="E175" s="32" t="s">
        <v>249</v>
      </c>
      <c r="F175" s="33" t="s">
        <v>134</v>
      </c>
      <c r="G175" s="34">
        <v>7.5</v>
      </c>
      <c r="H175" s="35">
        <v>28500</v>
      </c>
      <c r="I175" s="35">
        <f>ROUND(ROUND(H175,2)*ROUND(G175,3),2)</f>
      </c>
      <c r="J175" s="33" t="s">
        <v>65</v>
      </c>
      <c r="O175">
        <f>(I175*21)/100</f>
      </c>
      <c r="P175" t="s">
        <v>33</v>
      </c>
    </row>
    <row r="176" spans="1:5" ht="12.75">
      <c r="A176" s="36" t="s">
        <v>66</v>
      </c>
      <c r="E176" s="37" t="s">
        <v>77</v>
      </c>
    </row>
    <row r="177" spans="1:5" ht="51">
      <c r="A177" s="38" t="s">
        <v>68</v>
      </c>
      <c r="E177" s="39" t="s">
        <v>250</v>
      </c>
    </row>
    <row r="178" spans="1:5" ht="63.75">
      <c r="A178" t="s">
        <v>70</v>
      </c>
      <c r="E178" s="37" t="s">
        <v>251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0+O11+O16+O29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</v>
      </c>
      <c r="I3" s="43">
        <f>0+I11+I16+I29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2"/>
      <c r="G6" s="1"/>
      <c r="H6" s="1"/>
      <c r="I6" s="1"/>
      <c r="J6" s="1"/>
    </row>
    <row r="7" spans="1:10" ht="12.75" customHeight="1">
      <c r="A7" t="s">
        <v>27</v>
      </c>
      <c r="B7" s="16" t="s">
        <v>28</v>
      </c>
      <c r="C7" s="17" t="s">
        <v>252</v>
      </c>
      <c r="D7" s="6"/>
      <c r="E7" s="18" t="s">
        <v>253</v>
      </c>
      <c r="F7" s="16"/>
      <c r="G7" s="16"/>
      <c r="H7" s="6"/>
      <c r="I7" s="6"/>
      <c r="J7" s="6"/>
    </row>
    <row r="8" spans="1:10" ht="12.75" customHeight="1">
      <c r="A8" s="15" t="s">
        <v>36</v>
      </c>
      <c r="B8" s="15" t="s">
        <v>38</v>
      </c>
      <c r="C8" s="15" t="s">
        <v>40</v>
      </c>
      <c r="D8" s="15" t="s">
        <v>41</v>
      </c>
      <c r="E8" s="15" t="s">
        <v>42</v>
      </c>
      <c r="F8" s="15" t="s">
        <v>44</v>
      </c>
      <c r="G8" s="15" t="s">
        <v>46</v>
      </c>
      <c r="H8" s="15" t="s">
        <v>48</v>
      </c>
      <c r="I8" s="15"/>
      <c r="J8" s="15" t="s">
        <v>53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49</v>
      </c>
      <c r="I9" s="15" t="s">
        <v>51</v>
      </c>
      <c r="J9" s="15"/>
    </row>
    <row r="10" spans="1:10" ht="12.75" customHeight="1">
      <c r="A10" s="15" t="s">
        <v>37</v>
      </c>
      <c r="B10" s="15" t="s">
        <v>39</v>
      </c>
      <c r="C10" s="15" t="s">
        <v>33</v>
      </c>
      <c r="D10" s="15" t="s">
        <v>32</v>
      </c>
      <c r="E10" s="15" t="s">
        <v>43</v>
      </c>
      <c r="F10" s="15" t="s">
        <v>45</v>
      </c>
      <c r="G10" s="15" t="s">
        <v>47</v>
      </c>
      <c r="H10" s="15" t="s">
        <v>50</v>
      </c>
      <c r="I10" s="15" t="s">
        <v>52</v>
      </c>
      <c r="J10" s="15" t="s">
        <v>54</v>
      </c>
    </row>
    <row r="11" spans="1:18" ht="12.75" customHeight="1">
      <c r="A11" s="27" t="s">
        <v>58</v>
      </c>
      <c r="B11" s="27"/>
      <c r="C11" s="28" t="s">
        <v>37</v>
      </c>
      <c r="D11" s="27"/>
      <c r="E11" s="29" t="s">
        <v>59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60</v>
      </c>
      <c r="B12" s="31" t="s">
        <v>39</v>
      </c>
      <c r="C12" s="31" t="s">
        <v>61</v>
      </c>
      <c r="D12" s="26" t="s">
        <v>100</v>
      </c>
      <c r="E12" s="32" t="s">
        <v>63</v>
      </c>
      <c r="F12" s="33" t="s">
        <v>64</v>
      </c>
      <c r="G12" s="34">
        <v>5280</v>
      </c>
      <c r="H12" s="35">
        <v>650</v>
      </c>
      <c r="I12" s="35">
        <f>ROUND(ROUND(H12,2)*ROUND(G12,3),2)</f>
      </c>
      <c r="J12" s="33" t="s">
        <v>65</v>
      </c>
      <c r="O12">
        <f>(I12*21)/100</f>
      </c>
      <c r="P12" t="s">
        <v>33</v>
      </c>
    </row>
    <row r="13" spans="1:5" ht="38.25">
      <c r="A13" s="36" t="s">
        <v>66</v>
      </c>
      <c r="E13" s="37" t="s">
        <v>255</v>
      </c>
    </row>
    <row r="14" spans="1:5" ht="51">
      <c r="A14" s="38" t="s">
        <v>68</v>
      </c>
      <c r="E14" s="39" t="s">
        <v>256</v>
      </c>
    </row>
    <row r="15" spans="1:5" ht="25.5">
      <c r="A15" t="s">
        <v>70</v>
      </c>
      <c r="E15" s="37" t="s">
        <v>71</v>
      </c>
    </row>
    <row r="16" spans="1:18" ht="12.75" customHeight="1">
      <c r="A16" s="6" t="s">
        <v>58</v>
      </c>
      <c r="B16" s="6"/>
      <c r="C16" s="41" t="s">
        <v>39</v>
      </c>
      <c r="D16" s="6"/>
      <c r="E16" s="29" t="s">
        <v>81</v>
      </c>
      <c r="F16" s="6"/>
      <c r="G16" s="6"/>
      <c r="H16" s="6"/>
      <c r="I16" s="42">
        <f>0+Q16</f>
      </c>
      <c r="J16" s="6"/>
      <c r="O16">
        <f>0+R16</f>
      </c>
      <c r="Q16">
        <f>0+I17+I21+I25</f>
      </c>
      <c r="R16">
        <f>0+O17+O21+O25</f>
      </c>
    </row>
    <row r="17" spans="1:16" ht="12.75">
      <c r="A17" s="26" t="s">
        <v>60</v>
      </c>
      <c r="B17" s="31" t="s">
        <v>33</v>
      </c>
      <c r="C17" s="31" t="s">
        <v>107</v>
      </c>
      <c r="D17" s="26" t="s">
        <v>77</v>
      </c>
      <c r="E17" s="32" t="s">
        <v>108</v>
      </c>
      <c r="F17" s="33" t="s">
        <v>84</v>
      </c>
      <c r="G17" s="34">
        <v>2640</v>
      </c>
      <c r="H17" s="35">
        <v>372</v>
      </c>
      <c r="I17" s="35">
        <f>ROUND(ROUND(H17,2)*ROUND(G17,3),2)</f>
      </c>
      <c r="J17" s="33" t="s">
        <v>65</v>
      </c>
      <c r="O17">
        <f>(I17*21)/100</f>
      </c>
      <c r="P17" t="s">
        <v>33</v>
      </c>
    </row>
    <row r="18" spans="1:5" ht="12.75">
      <c r="A18" s="36" t="s">
        <v>66</v>
      </c>
      <c r="E18" s="37" t="s">
        <v>77</v>
      </c>
    </row>
    <row r="19" spans="1:5" ht="76.5">
      <c r="A19" s="38" t="s">
        <v>68</v>
      </c>
      <c r="E19" s="39" t="s">
        <v>257</v>
      </c>
    </row>
    <row r="20" spans="1:5" ht="369.75">
      <c r="A20" t="s">
        <v>70</v>
      </c>
      <c r="E20" s="37" t="s">
        <v>110</v>
      </c>
    </row>
    <row r="21" spans="1:16" ht="12.75">
      <c r="A21" s="26" t="s">
        <v>60</v>
      </c>
      <c r="B21" s="31" t="s">
        <v>32</v>
      </c>
      <c r="C21" s="31" t="s">
        <v>258</v>
      </c>
      <c r="D21" s="26" t="s">
        <v>77</v>
      </c>
      <c r="E21" s="32" t="s">
        <v>259</v>
      </c>
      <c r="F21" s="33" t="s">
        <v>84</v>
      </c>
      <c r="G21" s="34">
        <v>2640</v>
      </c>
      <c r="H21" s="35">
        <v>541</v>
      </c>
      <c r="I21" s="35">
        <f>ROUND(ROUND(H21,2)*ROUND(G21,3),2)</f>
      </c>
      <c r="J21" s="33" t="s">
        <v>65</v>
      </c>
      <c r="O21">
        <f>(I21*21)/100</f>
      </c>
      <c r="P21" t="s">
        <v>33</v>
      </c>
    </row>
    <row r="22" spans="1:5" ht="12.75">
      <c r="A22" s="36" t="s">
        <v>66</v>
      </c>
      <c r="E22" s="37" t="s">
        <v>77</v>
      </c>
    </row>
    <row r="23" spans="1:5" ht="38.25">
      <c r="A23" s="38" t="s">
        <v>68</v>
      </c>
      <c r="E23" s="39" t="s">
        <v>260</v>
      </c>
    </row>
    <row r="24" spans="1:5" ht="280.5">
      <c r="A24" t="s">
        <v>70</v>
      </c>
      <c r="E24" s="37" t="s">
        <v>261</v>
      </c>
    </row>
    <row r="25" spans="1:16" ht="12.75">
      <c r="A25" s="26" t="s">
        <v>60</v>
      </c>
      <c r="B25" s="31" t="s">
        <v>45</v>
      </c>
      <c r="C25" s="31" t="s">
        <v>125</v>
      </c>
      <c r="D25" s="26" t="s">
        <v>77</v>
      </c>
      <c r="E25" s="32" t="s">
        <v>126</v>
      </c>
      <c r="F25" s="33" t="s">
        <v>127</v>
      </c>
      <c r="G25" s="34">
        <v>2640</v>
      </c>
      <c r="H25" s="35">
        <v>13</v>
      </c>
      <c r="I25" s="35">
        <f>ROUND(ROUND(H25,2)*ROUND(G25,3),2)</f>
      </c>
      <c r="J25" s="33" t="s">
        <v>65</v>
      </c>
      <c r="O25">
        <f>(I25*21)/100</f>
      </c>
      <c r="P25" t="s">
        <v>33</v>
      </c>
    </row>
    <row r="26" spans="1:5" ht="12.75">
      <c r="A26" s="36" t="s">
        <v>66</v>
      </c>
      <c r="E26" s="37" t="s">
        <v>77</v>
      </c>
    </row>
    <row r="27" spans="1:5" ht="38.25">
      <c r="A27" s="38" t="s">
        <v>68</v>
      </c>
      <c r="E27" s="39" t="s">
        <v>260</v>
      </c>
    </row>
    <row r="28" spans="1:5" ht="25.5">
      <c r="A28" t="s">
        <v>70</v>
      </c>
      <c r="E28" s="37" t="s">
        <v>129</v>
      </c>
    </row>
    <row r="29" spans="1:18" ht="12.75" customHeight="1">
      <c r="A29" s="6" t="s">
        <v>58</v>
      </c>
      <c r="B29" s="6"/>
      <c r="C29" s="41" t="s">
        <v>33</v>
      </c>
      <c r="D29" s="6"/>
      <c r="E29" s="29" t="s">
        <v>130</v>
      </c>
      <c r="F29" s="6"/>
      <c r="G29" s="6"/>
      <c r="H29" s="6"/>
      <c r="I29" s="42">
        <f>0+Q29</f>
      </c>
      <c r="J29" s="6"/>
      <c r="O29">
        <f>0+R29</f>
      </c>
      <c r="Q29">
        <f>0+I30</f>
      </c>
      <c r="R29">
        <f>0+O30</f>
      </c>
    </row>
    <row r="30" spans="1:16" ht="12.75">
      <c r="A30" s="26" t="s">
        <v>60</v>
      </c>
      <c r="B30" s="31" t="s">
        <v>43</v>
      </c>
      <c r="C30" s="31" t="s">
        <v>262</v>
      </c>
      <c r="D30" s="26" t="s">
        <v>77</v>
      </c>
      <c r="E30" s="32" t="s">
        <v>263</v>
      </c>
      <c r="F30" s="33" t="s">
        <v>127</v>
      </c>
      <c r="G30" s="34">
        <v>6600</v>
      </c>
      <c r="H30" s="35">
        <v>72</v>
      </c>
      <c r="I30" s="35">
        <f>ROUND(ROUND(H30,2)*ROUND(G30,3),2)</f>
      </c>
      <c r="J30" s="33" t="s">
        <v>65</v>
      </c>
      <c r="O30">
        <f>(I30*21)/100</f>
      </c>
      <c r="P30" t="s">
        <v>33</v>
      </c>
    </row>
    <row r="31" spans="1:5" ht="12.75">
      <c r="A31" s="36" t="s">
        <v>66</v>
      </c>
      <c r="E31" s="37" t="s">
        <v>77</v>
      </c>
    </row>
    <row r="32" spans="1:5" ht="51">
      <c r="A32" s="38" t="s">
        <v>68</v>
      </c>
      <c r="E32" s="39" t="s">
        <v>264</v>
      </c>
    </row>
    <row r="33" spans="1:5" ht="102">
      <c r="A33" t="s">
        <v>70</v>
      </c>
      <c r="E33" s="37" t="s">
        <v>265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0+O10+O15+O36+O41+O58+O79+O96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266</v>
      </c>
      <c r="I3" s="43">
        <f>0+I10+I15+I36+I41+I58+I79+I96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266</v>
      </c>
      <c r="D6" s="6"/>
      <c r="E6" s="18" t="s">
        <v>267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37</v>
      </c>
      <c r="D10" s="27"/>
      <c r="E10" s="29" t="s">
        <v>59</v>
      </c>
      <c r="F10" s="27"/>
      <c r="G10" s="27"/>
      <c r="H10" s="27"/>
      <c r="I10" s="30">
        <f>0+Q10</f>
      </c>
      <c r="J10" s="27"/>
      <c r="O10">
        <f>0+R10</f>
      </c>
      <c r="Q10">
        <f>0+I11</f>
      </c>
      <c r="R10">
        <f>0+O11</f>
      </c>
    </row>
    <row r="11" spans="1:16" ht="12.75">
      <c r="A11" s="26" t="s">
        <v>60</v>
      </c>
      <c r="B11" s="31" t="s">
        <v>217</v>
      </c>
      <c r="C11" s="31" t="s">
        <v>61</v>
      </c>
      <c r="D11" s="26" t="s">
        <v>100</v>
      </c>
      <c r="E11" s="32" t="s">
        <v>63</v>
      </c>
      <c r="F11" s="33" t="s">
        <v>64</v>
      </c>
      <c r="G11" s="34">
        <v>181</v>
      </c>
      <c r="H11" s="35">
        <v>650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63.75">
      <c r="A12" s="36" t="s">
        <v>66</v>
      </c>
      <c r="E12" s="37" t="s">
        <v>269</v>
      </c>
    </row>
    <row r="13" spans="1:5" ht="140.25">
      <c r="A13" s="38" t="s">
        <v>68</v>
      </c>
      <c r="E13" s="39" t="s">
        <v>270</v>
      </c>
    </row>
    <row r="14" spans="1:5" ht="25.5">
      <c r="A14" t="s">
        <v>70</v>
      </c>
      <c r="E14" s="37" t="s">
        <v>71</v>
      </c>
    </row>
    <row r="15" spans="1:18" ht="12.75" customHeight="1">
      <c r="A15" s="6" t="s">
        <v>58</v>
      </c>
      <c r="B15" s="6"/>
      <c r="C15" s="41" t="s">
        <v>39</v>
      </c>
      <c r="D15" s="6"/>
      <c r="E15" s="29" t="s">
        <v>81</v>
      </c>
      <c r="F15" s="6"/>
      <c r="G15" s="6"/>
      <c r="H15" s="6"/>
      <c r="I15" s="42">
        <f>0+Q15</f>
      </c>
      <c r="J15" s="6"/>
      <c r="O15">
        <f>0+R15</f>
      </c>
      <c r="Q15">
        <f>0+I16+I20+I24+I28+I32</f>
      </c>
      <c r="R15">
        <f>0+O16+O20+O24+O28+O32</f>
      </c>
    </row>
    <row r="16" spans="1:16" ht="12.75">
      <c r="A16" s="26" t="s">
        <v>60</v>
      </c>
      <c r="B16" s="31" t="s">
        <v>87</v>
      </c>
      <c r="C16" s="31" t="s">
        <v>271</v>
      </c>
      <c r="D16" s="26" t="s">
        <v>77</v>
      </c>
      <c r="E16" s="32" t="s">
        <v>272</v>
      </c>
      <c r="F16" s="33" t="s">
        <v>273</v>
      </c>
      <c r="G16" s="34">
        <v>200</v>
      </c>
      <c r="H16" s="35">
        <v>80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12.75">
      <c r="A17" s="36" t="s">
        <v>66</v>
      </c>
      <c r="E17" s="37" t="s">
        <v>77</v>
      </c>
    </row>
    <row r="18" spans="1:5" ht="63.75">
      <c r="A18" s="38" t="s">
        <v>68</v>
      </c>
      <c r="E18" s="39" t="s">
        <v>274</v>
      </c>
    </row>
    <row r="19" spans="1:5" ht="38.25">
      <c r="A19" t="s">
        <v>70</v>
      </c>
      <c r="E19" s="37" t="s">
        <v>275</v>
      </c>
    </row>
    <row r="20" spans="1:16" ht="12.75">
      <c r="A20" s="26" t="s">
        <v>60</v>
      </c>
      <c r="B20" s="31" t="s">
        <v>235</v>
      </c>
      <c r="C20" s="31" t="s">
        <v>276</v>
      </c>
      <c r="D20" s="26" t="s">
        <v>77</v>
      </c>
      <c r="E20" s="32" t="s">
        <v>277</v>
      </c>
      <c r="F20" s="33" t="s">
        <v>134</v>
      </c>
      <c r="G20" s="34">
        <v>55</v>
      </c>
      <c r="H20" s="35">
        <v>1700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12.75">
      <c r="A21" s="36" t="s">
        <v>66</v>
      </c>
      <c r="E21" s="37" t="s">
        <v>77</v>
      </c>
    </row>
    <row r="22" spans="1:5" ht="63.75">
      <c r="A22" s="38" t="s">
        <v>68</v>
      </c>
      <c r="E22" s="39" t="s">
        <v>278</v>
      </c>
    </row>
    <row r="23" spans="1:5" ht="38.25">
      <c r="A23" t="s">
        <v>70</v>
      </c>
      <c r="E23" s="37" t="s">
        <v>279</v>
      </c>
    </row>
    <row r="24" spans="1:16" ht="12.75">
      <c r="A24" s="26" t="s">
        <v>60</v>
      </c>
      <c r="B24" s="31" t="s">
        <v>231</v>
      </c>
      <c r="C24" s="31" t="s">
        <v>280</v>
      </c>
      <c r="D24" s="26" t="s">
        <v>77</v>
      </c>
      <c r="E24" s="32" t="s">
        <v>281</v>
      </c>
      <c r="F24" s="33" t="s">
        <v>84</v>
      </c>
      <c r="G24" s="34">
        <v>12.48</v>
      </c>
      <c r="H24" s="35">
        <v>2180</v>
      </c>
      <c r="I24" s="35">
        <f>ROUND(ROUND(H24,2)*ROUND(G24,3),2)</f>
      </c>
      <c r="J24" s="33" t="s">
        <v>65</v>
      </c>
      <c r="O24">
        <f>(I24*21)/100</f>
      </c>
      <c r="P24" t="s">
        <v>33</v>
      </c>
    </row>
    <row r="25" spans="1:5" ht="12.75">
      <c r="A25" s="36" t="s">
        <v>66</v>
      </c>
      <c r="E25" s="37" t="s">
        <v>77</v>
      </c>
    </row>
    <row r="26" spans="1:5" ht="63.75">
      <c r="A26" s="38" t="s">
        <v>68</v>
      </c>
      <c r="E26" s="39" t="s">
        <v>282</v>
      </c>
    </row>
    <row r="27" spans="1:5" ht="63.75">
      <c r="A27" t="s">
        <v>70</v>
      </c>
      <c r="E27" s="37" t="s">
        <v>283</v>
      </c>
    </row>
    <row r="28" spans="1:16" ht="12.75">
      <c r="A28" s="26" t="s">
        <v>60</v>
      </c>
      <c r="B28" s="31" t="s">
        <v>226</v>
      </c>
      <c r="C28" s="31" t="s">
        <v>112</v>
      </c>
      <c r="D28" s="26" t="s">
        <v>77</v>
      </c>
      <c r="E28" s="32" t="s">
        <v>284</v>
      </c>
      <c r="F28" s="33" t="s">
        <v>84</v>
      </c>
      <c r="G28" s="34">
        <v>90.5</v>
      </c>
      <c r="H28" s="35">
        <v>462</v>
      </c>
      <c r="I28" s="35">
        <f>ROUND(ROUND(H28,2)*ROUND(G28,3),2)</f>
      </c>
      <c r="J28" s="33" t="s">
        <v>65</v>
      </c>
      <c r="O28">
        <f>(I28*21)/100</f>
      </c>
      <c r="P28" t="s">
        <v>33</v>
      </c>
    </row>
    <row r="29" spans="1:5" ht="12.75">
      <c r="A29" s="36" t="s">
        <v>66</v>
      </c>
      <c r="E29" s="37" t="s">
        <v>77</v>
      </c>
    </row>
    <row r="30" spans="1:5" ht="127.5">
      <c r="A30" s="38" t="s">
        <v>68</v>
      </c>
      <c r="E30" s="39" t="s">
        <v>285</v>
      </c>
    </row>
    <row r="31" spans="1:5" ht="318.75">
      <c r="A31" t="s">
        <v>70</v>
      </c>
      <c r="E31" s="37" t="s">
        <v>115</v>
      </c>
    </row>
    <row r="32" spans="1:16" ht="12.75">
      <c r="A32" s="26" t="s">
        <v>60</v>
      </c>
      <c r="B32" s="31" t="s">
        <v>286</v>
      </c>
      <c r="C32" s="31" t="s">
        <v>287</v>
      </c>
      <c r="D32" s="26" t="s">
        <v>77</v>
      </c>
      <c r="E32" s="32" t="s">
        <v>288</v>
      </c>
      <c r="F32" s="33" t="s">
        <v>84</v>
      </c>
      <c r="G32" s="34">
        <v>6.966</v>
      </c>
      <c r="H32" s="35">
        <v>625</v>
      </c>
      <c r="I32" s="35">
        <f>ROUND(ROUND(H32,2)*ROUND(G32,3),2)</f>
      </c>
      <c r="J32" s="33" t="s">
        <v>65</v>
      </c>
      <c r="O32">
        <f>(I32*21)/100</f>
      </c>
      <c r="P32" t="s">
        <v>33</v>
      </c>
    </row>
    <row r="33" spans="1:5" ht="12.75">
      <c r="A33" s="36" t="s">
        <v>66</v>
      </c>
      <c r="E33" s="37" t="s">
        <v>77</v>
      </c>
    </row>
    <row r="34" spans="1:5" ht="89.25">
      <c r="A34" s="38" t="s">
        <v>68</v>
      </c>
      <c r="E34" s="39" t="s">
        <v>289</v>
      </c>
    </row>
    <row r="35" spans="1:5" ht="229.5">
      <c r="A35" t="s">
        <v>70</v>
      </c>
      <c r="E35" s="37" t="s">
        <v>290</v>
      </c>
    </row>
    <row r="36" spans="1:18" ht="12.75" customHeight="1">
      <c r="A36" s="6" t="s">
        <v>58</v>
      </c>
      <c r="B36" s="6"/>
      <c r="C36" s="41" t="s">
        <v>33</v>
      </c>
      <c r="D36" s="6"/>
      <c r="E36" s="29" t="s">
        <v>130</v>
      </c>
      <c r="F36" s="6"/>
      <c r="G36" s="6"/>
      <c r="H36" s="6"/>
      <c r="I36" s="42">
        <f>0+Q36</f>
      </c>
      <c r="J36" s="6"/>
      <c r="O36">
        <f>0+R36</f>
      </c>
      <c r="Q36">
        <f>0+I37</f>
      </c>
      <c r="R36">
        <f>0+O37</f>
      </c>
    </row>
    <row r="37" spans="1:16" ht="12.75">
      <c r="A37" s="26" t="s">
        <v>60</v>
      </c>
      <c r="B37" s="31" t="s">
        <v>291</v>
      </c>
      <c r="C37" s="31" t="s">
        <v>292</v>
      </c>
      <c r="D37" s="26" t="s">
        <v>77</v>
      </c>
      <c r="E37" s="32" t="s">
        <v>293</v>
      </c>
      <c r="F37" s="33" t="s">
        <v>84</v>
      </c>
      <c r="G37" s="34">
        <v>2</v>
      </c>
      <c r="H37" s="35">
        <v>770</v>
      </c>
      <c r="I37" s="35">
        <f>ROUND(ROUND(H37,2)*ROUND(G37,3),2)</f>
      </c>
      <c r="J37" s="33" t="s">
        <v>65</v>
      </c>
      <c r="O37">
        <f>(I37*21)/100</f>
      </c>
      <c r="P37" t="s">
        <v>33</v>
      </c>
    </row>
    <row r="38" spans="1:5" ht="12.75">
      <c r="A38" s="36" t="s">
        <v>66</v>
      </c>
      <c r="E38" s="37" t="s">
        <v>77</v>
      </c>
    </row>
    <row r="39" spans="1:5" ht="89.25">
      <c r="A39" s="38" t="s">
        <v>68</v>
      </c>
      <c r="E39" s="39" t="s">
        <v>294</v>
      </c>
    </row>
    <row r="40" spans="1:5" ht="25.5">
      <c r="A40" t="s">
        <v>70</v>
      </c>
      <c r="E40" s="37" t="s">
        <v>295</v>
      </c>
    </row>
    <row r="41" spans="1:18" ht="12.75" customHeight="1">
      <c r="A41" s="6" t="s">
        <v>58</v>
      </c>
      <c r="B41" s="6"/>
      <c r="C41" s="41" t="s">
        <v>32</v>
      </c>
      <c r="D41" s="6"/>
      <c r="E41" s="29" t="s">
        <v>142</v>
      </c>
      <c r="F41" s="6"/>
      <c r="G41" s="6"/>
      <c r="H41" s="6"/>
      <c r="I41" s="42">
        <f>0+Q41</f>
      </c>
      <c r="J41" s="6"/>
      <c r="O41">
        <f>0+R41</f>
      </c>
      <c r="Q41">
        <f>0+I42+I46+I50+I54</f>
      </c>
      <c r="R41">
        <f>0+O42+O46+O50+O54</f>
      </c>
    </row>
    <row r="42" spans="1:16" ht="12.75">
      <c r="A42" s="26" t="s">
        <v>60</v>
      </c>
      <c r="B42" s="31" t="s">
        <v>149</v>
      </c>
      <c r="C42" s="31" t="s">
        <v>296</v>
      </c>
      <c r="D42" s="26" t="s">
        <v>77</v>
      </c>
      <c r="E42" s="32" t="s">
        <v>297</v>
      </c>
      <c r="F42" s="33" t="s">
        <v>84</v>
      </c>
      <c r="G42" s="34">
        <v>4.007</v>
      </c>
      <c r="H42" s="35">
        <v>9770</v>
      </c>
      <c r="I42" s="35">
        <f>ROUND(ROUND(H42,2)*ROUND(G42,3),2)</f>
      </c>
      <c r="J42" s="33" t="s">
        <v>65</v>
      </c>
      <c r="O42">
        <f>(I42*21)/100</f>
      </c>
      <c r="P42" t="s">
        <v>33</v>
      </c>
    </row>
    <row r="43" spans="1:5" ht="12.75">
      <c r="A43" s="36" t="s">
        <v>66</v>
      </c>
      <c r="E43" s="37" t="s">
        <v>77</v>
      </c>
    </row>
    <row r="44" spans="1:5" ht="127.5">
      <c r="A44" s="38" t="s">
        <v>68</v>
      </c>
      <c r="E44" s="39" t="s">
        <v>298</v>
      </c>
    </row>
    <row r="45" spans="1:5" ht="382.5">
      <c r="A45" t="s">
        <v>70</v>
      </c>
      <c r="E45" s="37" t="s">
        <v>299</v>
      </c>
    </row>
    <row r="46" spans="1:16" ht="12.75">
      <c r="A46" s="26" t="s">
        <v>60</v>
      </c>
      <c r="B46" s="31" t="s">
        <v>300</v>
      </c>
      <c r="C46" s="31" t="s">
        <v>301</v>
      </c>
      <c r="D46" s="26" t="s">
        <v>77</v>
      </c>
      <c r="E46" s="32" t="s">
        <v>302</v>
      </c>
      <c r="F46" s="33" t="s">
        <v>64</v>
      </c>
      <c r="G46" s="34">
        <v>0.801</v>
      </c>
      <c r="H46" s="35">
        <v>26600</v>
      </c>
      <c r="I46" s="35">
        <f>ROUND(ROUND(H46,2)*ROUND(G46,3),2)</f>
      </c>
      <c r="J46" s="33" t="s">
        <v>65</v>
      </c>
      <c r="O46">
        <f>(I46*21)/100</f>
      </c>
      <c r="P46" t="s">
        <v>33</v>
      </c>
    </row>
    <row r="47" spans="1:5" ht="12.75">
      <c r="A47" s="36" t="s">
        <v>66</v>
      </c>
      <c r="E47" s="37" t="s">
        <v>77</v>
      </c>
    </row>
    <row r="48" spans="1:5" ht="102">
      <c r="A48" s="38" t="s">
        <v>68</v>
      </c>
      <c r="E48" s="39" t="s">
        <v>303</v>
      </c>
    </row>
    <row r="49" spans="1:5" ht="242.25">
      <c r="A49" t="s">
        <v>70</v>
      </c>
      <c r="E49" s="37" t="s">
        <v>304</v>
      </c>
    </row>
    <row r="50" spans="1:16" ht="12.75">
      <c r="A50" s="26" t="s">
        <v>60</v>
      </c>
      <c r="B50" s="31" t="s">
        <v>305</v>
      </c>
      <c r="C50" s="31" t="s">
        <v>306</v>
      </c>
      <c r="D50" s="26" t="s">
        <v>77</v>
      </c>
      <c r="E50" s="32" t="s">
        <v>307</v>
      </c>
      <c r="F50" s="33" t="s">
        <v>84</v>
      </c>
      <c r="G50" s="34">
        <v>15.203</v>
      </c>
      <c r="H50" s="35">
        <v>5560</v>
      </c>
      <c r="I50" s="35">
        <f>ROUND(ROUND(H50,2)*ROUND(G50,3),2)</f>
      </c>
      <c r="J50" s="33" t="s">
        <v>65</v>
      </c>
      <c r="O50">
        <f>(I50*21)/100</f>
      </c>
      <c r="P50" t="s">
        <v>33</v>
      </c>
    </row>
    <row r="51" spans="1:5" ht="12.75">
      <c r="A51" s="36" t="s">
        <v>66</v>
      </c>
      <c r="E51" s="37" t="s">
        <v>77</v>
      </c>
    </row>
    <row r="52" spans="1:5" ht="153">
      <c r="A52" s="38" t="s">
        <v>68</v>
      </c>
      <c r="E52" s="39" t="s">
        <v>308</v>
      </c>
    </row>
    <row r="53" spans="1:5" ht="369.75">
      <c r="A53" t="s">
        <v>70</v>
      </c>
      <c r="E53" s="37" t="s">
        <v>147</v>
      </c>
    </row>
    <row r="54" spans="1:16" ht="12.75">
      <c r="A54" s="26" t="s">
        <v>60</v>
      </c>
      <c r="B54" s="31" t="s">
        <v>235</v>
      </c>
      <c r="C54" s="31" t="s">
        <v>309</v>
      </c>
      <c r="D54" s="26" t="s">
        <v>77</v>
      </c>
      <c r="E54" s="32" t="s">
        <v>310</v>
      </c>
      <c r="F54" s="33" t="s">
        <v>64</v>
      </c>
      <c r="G54" s="34">
        <v>3.041</v>
      </c>
      <c r="H54" s="35">
        <v>26200</v>
      </c>
      <c r="I54" s="35">
        <f>ROUND(ROUND(H54,2)*ROUND(G54,3),2)</f>
      </c>
      <c r="J54" s="33" t="s">
        <v>65</v>
      </c>
      <c r="O54">
        <f>(I54*21)/100</f>
      </c>
      <c r="P54" t="s">
        <v>33</v>
      </c>
    </row>
    <row r="55" spans="1:5" ht="12.75">
      <c r="A55" s="36" t="s">
        <v>66</v>
      </c>
      <c r="E55" s="37" t="s">
        <v>77</v>
      </c>
    </row>
    <row r="56" spans="1:5" ht="76.5">
      <c r="A56" s="38" t="s">
        <v>68</v>
      </c>
      <c r="E56" s="39" t="s">
        <v>311</v>
      </c>
    </row>
    <row r="57" spans="1:5" ht="267.75">
      <c r="A57" t="s">
        <v>70</v>
      </c>
      <c r="E57" s="37" t="s">
        <v>312</v>
      </c>
    </row>
    <row r="58" spans="1:18" ht="12.75" customHeight="1">
      <c r="A58" s="6" t="s">
        <v>58</v>
      </c>
      <c r="B58" s="6"/>
      <c r="C58" s="41" t="s">
        <v>43</v>
      </c>
      <c r="D58" s="6"/>
      <c r="E58" s="29" t="s">
        <v>148</v>
      </c>
      <c r="F58" s="6"/>
      <c r="G58" s="6"/>
      <c r="H58" s="6"/>
      <c r="I58" s="42">
        <f>0+Q58</f>
      </c>
      <c r="J58" s="6"/>
      <c r="O58">
        <f>0+R58</f>
      </c>
      <c r="Q58">
        <f>0+I59+I63+I67+I71+I75</f>
      </c>
      <c r="R58">
        <f>0+O59+O63+O67+O71+O75</f>
      </c>
    </row>
    <row r="59" spans="1:16" ht="12.75">
      <c r="A59" s="26" t="s">
        <v>60</v>
      </c>
      <c r="B59" s="31" t="s">
        <v>247</v>
      </c>
      <c r="C59" s="31" t="s">
        <v>150</v>
      </c>
      <c r="D59" s="26" t="s">
        <v>77</v>
      </c>
      <c r="E59" s="32" t="s">
        <v>151</v>
      </c>
      <c r="F59" s="33" t="s">
        <v>84</v>
      </c>
      <c r="G59" s="34">
        <v>3.953</v>
      </c>
      <c r="H59" s="35">
        <v>2440</v>
      </c>
      <c r="I59" s="35">
        <f>ROUND(ROUND(H59,2)*ROUND(G59,3),2)</f>
      </c>
      <c r="J59" s="33" t="s">
        <v>65</v>
      </c>
      <c r="O59">
        <f>(I59*21)/100</f>
      </c>
      <c r="P59" t="s">
        <v>33</v>
      </c>
    </row>
    <row r="60" spans="1:5" ht="12.75">
      <c r="A60" s="36" t="s">
        <v>66</v>
      </c>
      <c r="E60" s="37" t="s">
        <v>77</v>
      </c>
    </row>
    <row r="61" spans="1:5" ht="89.25">
      <c r="A61" s="38" t="s">
        <v>68</v>
      </c>
      <c r="E61" s="39" t="s">
        <v>313</v>
      </c>
    </row>
    <row r="62" spans="1:5" ht="369.75">
      <c r="A62" t="s">
        <v>70</v>
      </c>
      <c r="E62" s="37" t="s">
        <v>147</v>
      </c>
    </row>
    <row r="63" spans="1:16" ht="12.75">
      <c r="A63" s="26" t="s">
        <v>60</v>
      </c>
      <c r="B63" s="31" t="s">
        <v>137</v>
      </c>
      <c r="C63" s="31" t="s">
        <v>154</v>
      </c>
      <c r="D63" s="26" t="s">
        <v>77</v>
      </c>
      <c r="E63" s="32" t="s">
        <v>155</v>
      </c>
      <c r="F63" s="33" t="s">
        <v>84</v>
      </c>
      <c r="G63" s="34">
        <v>15.687</v>
      </c>
      <c r="H63" s="35">
        <v>2840</v>
      </c>
      <c r="I63" s="35">
        <f>ROUND(ROUND(H63,2)*ROUND(G63,3),2)</f>
      </c>
      <c r="J63" s="33" t="s">
        <v>65</v>
      </c>
      <c r="O63">
        <f>(I63*21)/100</f>
      </c>
      <c r="P63" t="s">
        <v>33</v>
      </c>
    </row>
    <row r="64" spans="1:5" ht="12.75">
      <c r="A64" s="36" t="s">
        <v>66</v>
      </c>
      <c r="E64" s="37" t="s">
        <v>77</v>
      </c>
    </row>
    <row r="65" spans="1:5" ht="114.75">
      <c r="A65" s="38" t="s">
        <v>68</v>
      </c>
      <c r="E65" s="39" t="s">
        <v>314</v>
      </c>
    </row>
    <row r="66" spans="1:5" ht="369.75">
      <c r="A66" t="s">
        <v>70</v>
      </c>
      <c r="E66" s="37" t="s">
        <v>147</v>
      </c>
    </row>
    <row r="67" spans="1:16" ht="12.75">
      <c r="A67" s="26" t="s">
        <v>60</v>
      </c>
      <c r="B67" s="31" t="s">
        <v>124</v>
      </c>
      <c r="C67" s="31" t="s">
        <v>158</v>
      </c>
      <c r="D67" s="26" t="s">
        <v>77</v>
      </c>
      <c r="E67" s="32" t="s">
        <v>159</v>
      </c>
      <c r="F67" s="33" t="s">
        <v>84</v>
      </c>
      <c r="G67" s="34">
        <v>15.571</v>
      </c>
      <c r="H67" s="35">
        <v>750</v>
      </c>
      <c r="I67" s="35">
        <f>ROUND(ROUND(H67,2)*ROUND(G67,3),2)</f>
      </c>
      <c r="J67" s="33" t="s">
        <v>65</v>
      </c>
      <c r="O67">
        <f>(I67*21)/100</f>
      </c>
      <c r="P67" t="s">
        <v>33</v>
      </c>
    </row>
    <row r="68" spans="1:5" ht="12.75">
      <c r="A68" s="36" t="s">
        <v>66</v>
      </c>
      <c r="E68" s="37" t="s">
        <v>77</v>
      </c>
    </row>
    <row r="69" spans="1:5" ht="89.25">
      <c r="A69" s="38" t="s">
        <v>68</v>
      </c>
      <c r="E69" s="39" t="s">
        <v>315</v>
      </c>
    </row>
    <row r="70" spans="1:5" ht="38.25">
      <c r="A70" t="s">
        <v>70</v>
      </c>
      <c r="E70" s="37" t="s">
        <v>161</v>
      </c>
    </row>
    <row r="71" spans="1:16" ht="25.5">
      <c r="A71" s="26" t="s">
        <v>60</v>
      </c>
      <c r="B71" s="31" t="s">
        <v>131</v>
      </c>
      <c r="C71" s="31" t="s">
        <v>316</v>
      </c>
      <c r="D71" s="26" t="s">
        <v>77</v>
      </c>
      <c r="E71" s="32" t="s">
        <v>317</v>
      </c>
      <c r="F71" s="33" t="s">
        <v>84</v>
      </c>
      <c r="G71" s="34">
        <v>8.978</v>
      </c>
      <c r="H71" s="35">
        <v>859</v>
      </c>
      <c r="I71" s="35">
        <f>ROUND(ROUND(H71,2)*ROUND(G71,3),2)</f>
      </c>
      <c r="J71" s="33" t="s">
        <v>65</v>
      </c>
      <c r="O71">
        <f>(I71*21)/100</f>
      </c>
      <c r="P71" t="s">
        <v>33</v>
      </c>
    </row>
    <row r="72" spans="1:5" ht="12.75">
      <c r="A72" s="36" t="s">
        <v>66</v>
      </c>
      <c r="E72" s="37" t="s">
        <v>77</v>
      </c>
    </row>
    <row r="73" spans="1:5" ht="63.75">
      <c r="A73" s="38" t="s">
        <v>68</v>
      </c>
      <c r="E73" s="39" t="s">
        <v>318</v>
      </c>
    </row>
    <row r="74" spans="1:5" ht="38.25">
      <c r="A74" t="s">
        <v>70</v>
      </c>
      <c r="E74" s="37" t="s">
        <v>161</v>
      </c>
    </row>
    <row r="75" spans="1:16" ht="12.75">
      <c r="A75" s="26" t="s">
        <v>60</v>
      </c>
      <c r="B75" s="31" t="s">
        <v>212</v>
      </c>
      <c r="C75" s="31" t="s">
        <v>319</v>
      </c>
      <c r="D75" s="26" t="s">
        <v>77</v>
      </c>
      <c r="E75" s="32" t="s">
        <v>320</v>
      </c>
      <c r="F75" s="33" t="s">
        <v>84</v>
      </c>
      <c r="G75" s="34">
        <v>27.764</v>
      </c>
      <c r="H75" s="35">
        <v>4780</v>
      </c>
      <c r="I75" s="35">
        <f>ROUND(ROUND(H75,2)*ROUND(G75,3),2)</f>
      </c>
      <c r="J75" s="33" t="s">
        <v>65</v>
      </c>
      <c r="O75">
        <f>(I75*21)/100</f>
      </c>
      <c r="P75" t="s">
        <v>33</v>
      </c>
    </row>
    <row r="76" spans="1:5" ht="12.75">
      <c r="A76" s="36" t="s">
        <v>66</v>
      </c>
      <c r="E76" s="37" t="s">
        <v>77</v>
      </c>
    </row>
    <row r="77" spans="1:5" ht="165.75">
      <c r="A77" s="38" t="s">
        <v>68</v>
      </c>
      <c r="E77" s="39" t="s">
        <v>321</v>
      </c>
    </row>
    <row r="78" spans="1:5" ht="102">
      <c r="A78" t="s">
        <v>70</v>
      </c>
      <c r="E78" s="37" t="s">
        <v>322</v>
      </c>
    </row>
    <row r="79" spans="1:18" ht="12.75" customHeight="1">
      <c r="A79" s="6" t="s">
        <v>58</v>
      </c>
      <c r="B79" s="6"/>
      <c r="C79" s="41" t="s">
        <v>183</v>
      </c>
      <c r="D79" s="6"/>
      <c r="E79" s="29" t="s">
        <v>323</v>
      </c>
      <c r="F79" s="6"/>
      <c r="G79" s="6"/>
      <c r="H79" s="6"/>
      <c r="I79" s="42">
        <f>0+Q79</f>
      </c>
      <c r="J79" s="6"/>
      <c r="O79">
        <f>0+R79</f>
      </c>
      <c r="Q79">
        <f>0+I80+I84+I88+I92</f>
      </c>
      <c r="R79">
        <f>0+O80+O84+O88+O92</f>
      </c>
    </row>
    <row r="80" spans="1:16" ht="12.75">
      <c r="A80" s="26" t="s">
        <v>60</v>
      </c>
      <c r="B80" s="31" t="s">
        <v>324</v>
      </c>
      <c r="C80" s="31" t="s">
        <v>325</v>
      </c>
      <c r="D80" s="26" t="s">
        <v>77</v>
      </c>
      <c r="E80" s="32" t="s">
        <v>326</v>
      </c>
      <c r="F80" s="33" t="s">
        <v>127</v>
      </c>
      <c r="G80" s="34">
        <v>159.881</v>
      </c>
      <c r="H80" s="35">
        <v>138</v>
      </c>
      <c r="I80" s="35">
        <f>ROUND(ROUND(H80,2)*ROUND(G80,3),2)</f>
      </c>
      <c r="J80" s="33" t="s">
        <v>65</v>
      </c>
      <c r="O80">
        <f>(I80*21)/100</f>
      </c>
      <c r="P80" t="s">
        <v>33</v>
      </c>
    </row>
    <row r="81" spans="1:5" ht="12.75">
      <c r="A81" s="36" t="s">
        <v>66</v>
      </c>
      <c r="E81" s="37" t="s">
        <v>77</v>
      </c>
    </row>
    <row r="82" spans="1:5" ht="178.5">
      <c r="A82" s="38" t="s">
        <v>68</v>
      </c>
      <c r="E82" s="39" t="s">
        <v>327</v>
      </c>
    </row>
    <row r="83" spans="1:5" ht="191.25">
      <c r="A83" t="s">
        <v>70</v>
      </c>
      <c r="E83" s="37" t="s">
        <v>328</v>
      </c>
    </row>
    <row r="84" spans="1:16" ht="12.75">
      <c r="A84" s="26" t="s">
        <v>60</v>
      </c>
      <c r="B84" s="31" t="s">
        <v>106</v>
      </c>
      <c r="C84" s="31" t="s">
        <v>329</v>
      </c>
      <c r="D84" s="26" t="s">
        <v>77</v>
      </c>
      <c r="E84" s="32" t="s">
        <v>330</v>
      </c>
      <c r="F84" s="33" t="s">
        <v>127</v>
      </c>
      <c r="G84" s="34">
        <v>53.294</v>
      </c>
      <c r="H84" s="35">
        <v>107</v>
      </c>
      <c r="I84" s="35">
        <f>ROUND(ROUND(H84,2)*ROUND(G84,3),2)</f>
      </c>
      <c r="J84" s="33" t="s">
        <v>65</v>
      </c>
      <c r="O84">
        <f>(I84*21)/100</f>
      </c>
      <c r="P84" t="s">
        <v>33</v>
      </c>
    </row>
    <row r="85" spans="1:5" ht="12.75">
      <c r="A85" s="36" t="s">
        <v>66</v>
      </c>
      <c r="E85" s="37" t="s">
        <v>77</v>
      </c>
    </row>
    <row r="86" spans="1:5" ht="127.5">
      <c r="A86" s="38" t="s">
        <v>68</v>
      </c>
      <c r="E86" s="39" t="s">
        <v>331</v>
      </c>
    </row>
    <row r="87" spans="1:5" ht="38.25">
      <c r="A87" t="s">
        <v>70</v>
      </c>
      <c r="E87" s="37" t="s">
        <v>332</v>
      </c>
    </row>
    <row r="88" spans="1:16" ht="12.75">
      <c r="A88" s="26" t="s">
        <v>60</v>
      </c>
      <c r="B88" s="31" t="s">
        <v>333</v>
      </c>
      <c r="C88" s="31" t="s">
        <v>334</v>
      </c>
      <c r="D88" s="26" t="s">
        <v>77</v>
      </c>
      <c r="E88" s="32" t="s">
        <v>335</v>
      </c>
      <c r="F88" s="33" t="s">
        <v>127</v>
      </c>
      <c r="G88" s="34">
        <v>31.165</v>
      </c>
      <c r="H88" s="35">
        <v>494</v>
      </c>
      <c r="I88" s="35">
        <f>ROUND(ROUND(H88,2)*ROUND(G88,3),2)</f>
      </c>
      <c r="J88" s="33" t="s">
        <v>65</v>
      </c>
      <c r="O88">
        <f>(I88*21)/100</f>
      </c>
      <c r="P88" t="s">
        <v>33</v>
      </c>
    </row>
    <row r="89" spans="1:5" ht="12.75">
      <c r="A89" s="36" t="s">
        <v>66</v>
      </c>
      <c r="E89" s="37" t="s">
        <v>77</v>
      </c>
    </row>
    <row r="90" spans="1:5" ht="102">
      <c r="A90" s="38" t="s">
        <v>68</v>
      </c>
      <c r="E90" s="39" t="s">
        <v>336</v>
      </c>
    </row>
    <row r="91" spans="1:5" ht="51">
      <c r="A91" t="s">
        <v>70</v>
      </c>
      <c r="E91" s="37" t="s">
        <v>337</v>
      </c>
    </row>
    <row r="92" spans="1:16" ht="12.75">
      <c r="A92" s="26" t="s">
        <v>60</v>
      </c>
      <c r="B92" s="31" t="s">
        <v>300</v>
      </c>
      <c r="C92" s="31" t="s">
        <v>338</v>
      </c>
      <c r="D92" s="26" t="s">
        <v>77</v>
      </c>
      <c r="E92" s="32" t="s">
        <v>339</v>
      </c>
      <c r="F92" s="33" t="s">
        <v>127</v>
      </c>
      <c r="G92" s="34">
        <v>52.698</v>
      </c>
      <c r="H92" s="35">
        <v>695</v>
      </c>
      <c r="I92" s="35">
        <f>ROUND(ROUND(H92,2)*ROUND(G92,3),2)</f>
      </c>
      <c r="J92" s="33" t="s">
        <v>65</v>
      </c>
      <c r="O92">
        <f>(I92*21)/100</f>
      </c>
      <c r="P92" t="s">
        <v>33</v>
      </c>
    </row>
    <row r="93" spans="1:5" ht="12.75">
      <c r="A93" s="36" t="s">
        <v>66</v>
      </c>
      <c r="E93" s="37" t="s">
        <v>77</v>
      </c>
    </row>
    <row r="94" spans="1:5" ht="89.25">
      <c r="A94" s="38" t="s">
        <v>68</v>
      </c>
      <c r="E94" s="39" t="s">
        <v>340</v>
      </c>
    </row>
    <row r="95" spans="1:5" ht="51">
      <c r="A95" t="s">
        <v>70</v>
      </c>
      <c r="E95" s="37" t="s">
        <v>337</v>
      </c>
    </row>
    <row r="96" spans="1:18" ht="12.75" customHeight="1">
      <c r="A96" s="6" t="s">
        <v>58</v>
      </c>
      <c r="B96" s="6"/>
      <c r="C96" s="41" t="s">
        <v>50</v>
      </c>
      <c r="D96" s="6"/>
      <c r="E96" s="29" t="s">
        <v>211</v>
      </c>
      <c r="F96" s="6"/>
      <c r="G96" s="6"/>
      <c r="H96" s="6"/>
      <c r="I96" s="42">
        <f>0+Q96</f>
      </c>
      <c r="J96" s="6"/>
      <c r="O96">
        <f>0+R96</f>
      </c>
      <c r="Q96">
        <f>0+I97+I101+I105+I109+I113+I117+I121+I125</f>
      </c>
      <c r="R96">
        <f>0+O97+O101+O105+O109+O113+O117+O121+O125</f>
      </c>
    </row>
    <row r="97" spans="1:16" ht="12.75">
      <c r="A97" s="26" t="s">
        <v>60</v>
      </c>
      <c r="B97" s="31" t="s">
        <v>341</v>
      </c>
      <c r="C97" s="31" t="s">
        <v>342</v>
      </c>
      <c r="D97" s="26" t="s">
        <v>77</v>
      </c>
      <c r="E97" s="32" t="s">
        <v>343</v>
      </c>
      <c r="F97" s="33" t="s">
        <v>134</v>
      </c>
      <c r="G97" s="34">
        <v>6.1</v>
      </c>
      <c r="H97" s="35">
        <v>1027</v>
      </c>
      <c r="I97" s="35">
        <f>ROUND(ROUND(H97,2)*ROUND(G97,3),2)</f>
      </c>
      <c r="J97" s="33" t="s">
        <v>65</v>
      </c>
      <c r="O97">
        <f>(I97*21)/100</f>
      </c>
      <c r="P97" t="s">
        <v>33</v>
      </c>
    </row>
    <row r="98" spans="1:5" ht="12.75">
      <c r="A98" s="36" t="s">
        <v>66</v>
      </c>
      <c r="E98" s="37" t="s">
        <v>77</v>
      </c>
    </row>
    <row r="99" spans="1:5" ht="76.5">
      <c r="A99" s="38" t="s">
        <v>68</v>
      </c>
      <c r="E99" s="39" t="s">
        <v>344</v>
      </c>
    </row>
    <row r="100" spans="1:5" ht="63.75">
      <c r="A100" t="s">
        <v>70</v>
      </c>
      <c r="E100" s="37" t="s">
        <v>216</v>
      </c>
    </row>
    <row r="101" spans="1:16" ht="12.75">
      <c r="A101" s="26" t="s">
        <v>60</v>
      </c>
      <c r="B101" s="31" t="s">
        <v>345</v>
      </c>
      <c r="C101" s="31" t="s">
        <v>346</v>
      </c>
      <c r="D101" s="26" t="s">
        <v>77</v>
      </c>
      <c r="E101" s="32" t="s">
        <v>347</v>
      </c>
      <c r="F101" s="33" t="s">
        <v>127</v>
      </c>
      <c r="G101" s="34">
        <v>3.742</v>
      </c>
      <c r="H101" s="35">
        <v>73</v>
      </c>
      <c r="I101" s="35">
        <f>ROUND(ROUND(H101,2)*ROUND(G101,3),2)</f>
      </c>
      <c r="J101" s="33" t="s">
        <v>65</v>
      </c>
      <c r="O101">
        <f>(I101*21)/100</f>
      </c>
      <c r="P101" t="s">
        <v>33</v>
      </c>
    </row>
    <row r="102" spans="1:5" ht="12.75">
      <c r="A102" s="36" t="s">
        <v>66</v>
      </c>
      <c r="E102" s="37" t="s">
        <v>77</v>
      </c>
    </row>
    <row r="103" spans="1:5" ht="89.25">
      <c r="A103" s="38" t="s">
        <v>68</v>
      </c>
      <c r="E103" s="39" t="s">
        <v>348</v>
      </c>
    </row>
    <row r="104" spans="1:5" ht="25.5">
      <c r="A104" t="s">
        <v>70</v>
      </c>
      <c r="E104" s="37" t="s">
        <v>349</v>
      </c>
    </row>
    <row r="105" spans="1:16" ht="12.75">
      <c r="A105" s="26" t="s">
        <v>60</v>
      </c>
      <c r="B105" s="31" t="s">
        <v>350</v>
      </c>
      <c r="C105" s="31" t="s">
        <v>351</v>
      </c>
      <c r="D105" s="26" t="s">
        <v>77</v>
      </c>
      <c r="E105" s="32" t="s">
        <v>352</v>
      </c>
      <c r="F105" s="33" t="s">
        <v>127</v>
      </c>
      <c r="G105" s="34">
        <v>1.35</v>
      </c>
      <c r="H105" s="35">
        <v>313</v>
      </c>
      <c r="I105" s="35">
        <f>ROUND(ROUND(H105,2)*ROUND(G105,3),2)</f>
      </c>
      <c r="J105" s="33" t="s">
        <v>65</v>
      </c>
      <c r="O105">
        <f>(I105*21)/100</f>
      </c>
      <c r="P105" t="s">
        <v>33</v>
      </c>
    </row>
    <row r="106" spans="1:5" ht="12.75">
      <c r="A106" s="36" t="s">
        <v>66</v>
      </c>
      <c r="E106" s="37" t="s">
        <v>77</v>
      </c>
    </row>
    <row r="107" spans="1:5" ht="102">
      <c r="A107" s="38" t="s">
        <v>68</v>
      </c>
      <c r="E107" s="39" t="s">
        <v>353</v>
      </c>
    </row>
    <row r="108" spans="1:5" ht="25.5">
      <c r="A108" t="s">
        <v>70</v>
      </c>
      <c r="E108" s="37" t="s">
        <v>349</v>
      </c>
    </row>
    <row r="109" spans="1:16" ht="12.75">
      <c r="A109" s="26" t="s">
        <v>60</v>
      </c>
      <c r="B109" s="31" t="s">
        <v>50</v>
      </c>
      <c r="C109" s="31" t="s">
        <v>354</v>
      </c>
      <c r="D109" s="26" t="s">
        <v>77</v>
      </c>
      <c r="E109" s="32" t="s">
        <v>355</v>
      </c>
      <c r="F109" s="33" t="s">
        <v>134</v>
      </c>
      <c r="G109" s="34">
        <v>2.54</v>
      </c>
      <c r="H109" s="35">
        <v>290</v>
      </c>
      <c r="I109" s="35">
        <f>ROUND(ROUND(H109,2)*ROUND(G109,3),2)</f>
      </c>
      <c r="J109" s="33" t="s">
        <v>65</v>
      </c>
      <c r="O109">
        <f>(I109*21)/100</f>
      </c>
      <c r="P109" t="s">
        <v>33</v>
      </c>
    </row>
    <row r="110" spans="1:5" ht="12.75">
      <c r="A110" s="36" t="s">
        <v>66</v>
      </c>
      <c r="E110" s="37" t="s">
        <v>77</v>
      </c>
    </row>
    <row r="111" spans="1:5" ht="63.75">
      <c r="A111" s="38" t="s">
        <v>68</v>
      </c>
      <c r="E111" s="39" t="s">
        <v>356</v>
      </c>
    </row>
    <row r="112" spans="1:5" ht="25.5">
      <c r="A112" t="s">
        <v>70</v>
      </c>
      <c r="E112" s="37" t="s">
        <v>349</v>
      </c>
    </row>
    <row r="113" spans="1:16" ht="12.75">
      <c r="A113" s="26" t="s">
        <v>60</v>
      </c>
      <c r="B113" s="31" t="s">
        <v>357</v>
      </c>
      <c r="C113" s="31" t="s">
        <v>358</v>
      </c>
      <c r="D113" s="26" t="s">
        <v>77</v>
      </c>
      <c r="E113" s="32" t="s">
        <v>359</v>
      </c>
      <c r="F113" s="33" t="s">
        <v>134</v>
      </c>
      <c r="G113" s="34">
        <v>17.01</v>
      </c>
      <c r="H113" s="35">
        <v>27</v>
      </c>
      <c r="I113" s="35">
        <f>ROUND(ROUND(H113,2)*ROUND(G113,3),2)</f>
      </c>
      <c r="J113" s="33" t="s">
        <v>65</v>
      </c>
      <c r="O113">
        <f>(I113*21)/100</f>
      </c>
      <c r="P113" t="s">
        <v>33</v>
      </c>
    </row>
    <row r="114" spans="1:5" ht="12.75">
      <c r="A114" s="36" t="s">
        <v>66</v>
      </c>
      <c r="E114" s="37" t="s">
        <v>77</v>
      </c>
    </row>
    <row r="115" spans="1:5" ht="114.75">
      <c r="A115" s="38" t="s">
        <v>68</v>
      </c>
      <c r="E115" s="39" t="s">
        <v>360</v>
      </c>
    </row>
    <row r="116" spans="1:5" ht="38.25">
      <c r="A116" t="s">
        <v>70</v>
      </c>
      <c r="E116" s="37" t="s">
        <v>361</v>
      </c>
    </row>
    <row r="117" spans="1:16" ht="12.75">
      <c r="A117" s="26" t="s">
        <v>60</v>
      </c>
      <c r="B117" s="31" t="s">
        <v>362</v>
      </c>
      <c r="C117" s="31" t="s">
        <v>363</v>
      </c>
      <c r="D117" s="26" t="s">
        <v>39</v>
      </c>
      <c r="E117" s="32" t="s">
        <v>364</v>
      </c>
      <c r="F117" s="33" t="s">
        <v>134</v>
      </c>
      <c r="G117" s="34">
        <v>17.01</v>
      </c>
      <c r="H117" s="35">
        <v>138</v>
      </c>
      <c r="I117" s="35">
        <f>ROUND(ROUND(H117,2)*ROUND(G117,3),2)</f>
      </c>
      <c r="J117" s="33" t="s">
        <v>65</v>
      </c>
      <c r="O117">
        <f>(I117*21)/100</f>
      </c>
      <c r="P117" t="s">
        <v>33</v>
      </c>
    </row>
    <row r="118" spans="1:5" ht="12.75">
      <c r="A118" s="36" t="s">
        <v>66</v>
      </c>
      <c r="E118" s="37" t="s">
        <v>77</v>
      </c>
    </row>
    <row r="119" spans="1:5" ht="89.25">
      <c r="A119" s="38" t="s">
        <v>68</v>
      </c>
      <c r="E119" s="39" t="s">
        <v>365</v>
      </c>
    </row>
    <row r="120" spans="1:5" ht="25.5">
      <c r="A120" t="s">
        <v>70</v>
      </c>
      <c r="E120" s="37" t="s">
        <v>349</v>
      </c>
    </row>
    <row r="121" spans="1:16" ht="12.75">
      <c r="A121" s="26" t="s">
        <v>60</v>
      </c>
      <c r="B121" s="31" t="s">
        <v>366</v>
      </c>
      <c r="C121" s="31" t="s">
        <v>363</v>
      </c>
      <c r="D121" s="26" t="s">
        <v>33</v>
      </c>
      <c r="E121" s="32" t="s">
        <v>364</v>
      </c>
      <c r="F121" s="33" t="s">
        <v>134</v>
      </c>
      <c r="G121" s="34">
        <v>5.08</v>
      </c>
      <c r="H121" s="35">
        <v>138</v>
      </c>
      <c r="I121" s="35">
        <f>ROUND(ROUND(H121,2)*ROUND(G121,3),2)</f>
      </c>
      <c r="J121" s="33" t="s">
        <v>65</v>
      </c>
      <c r="O121">
        <f>(I121*21)/100</f>
      </c>
      <c r="P121" t="s">
        <v>33</v>
      </c>
    </row>
    <row r="122" spans="1:5" ht="12.75">
      <c r="A122" s="36" t="s">
        <v>66</v>
      </c>
      <c r="E122" s="37" t="s">
        <v>77</v>
      </c>
    </row>
    <row r="123" spans="1:5" ht="89.25">
      <c r="A123" s="38" t="s">
        <v>68</v>
      </c>
      <c r="E123" s="39" t="s">
        <v>367</v>
      </c>
    </row>
    <row r="124" spans="1:5" ht="25.5">
      <c r="A124" t="s">
        <v>70</v>
      </c>
      <c r="E124" s="37" t="s">
        <v>349</v>
      </c>
    </row>
    <row r="125" spans="1:16" ht="12.75">
      <c r="A125" s="26" t="s">
        <v>60</v>
      </c>
      <c r="B125" s="31" t="s">
        <v>368</v>
      </c>
      <c r="C125" s="31" t="s">
        <v>369</v>
      </c>
      <c r="D125" s="26" t="s">
        <v>77</v>
      </c>
      <c r="E125" s="32" t="s">
        <v>370</v>
      </c>
      <c r="F125" s="33" t="s">
        <v>127</v>
      </c>
      <c r="G125" s="34">
        <v>9.383</v>
      </c>
      <c r="H125" s="35">
        <v>1180</v>
      </c>
      <c r="I125" s="35">
        <f>ROUND(ROUND(H125,2)*ROUND(G125,3),2)</f>
      </c>
      <c r="J125" s="33" t="s">
        <v>65</v>
      </c>
      <c r="O125">
        <f>(I125*21)/100</f>
      </c>
      <c r="P125" t="s">
        <v>33</v>
      </c>
    </row>
    <row r="126" spans="1:5" ht="12.75">
      <c r="A126" s="36" t="s">
        <v>66</v>
      </c>
      <c r="E126" s="37" t="s">
        <v>77</v>
      </c>
    </row>
    <row r="127" spans="1:5" ht="153">
      <c r="A127" s="38" t="s">
        <v>68</v>
      </c>
      <c r="E127" s="39" t="s">
        <v>371</v>
      </c>
    </row>
    <row r="128" spans="1:5" ht="76.5">
      <c r="A128" t="s">
        <v>70</v>
      </c>
      <c r="E128" s="37" t="s">
        <v>372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0+O10+O15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373</v>
      </c>
      <c r="I3" s="43">
        <f>0+I10+I15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373</v>
      </c>
      <c r="D6" s="6"/>
      <c r="E6" s="18" t="s">
        <v>374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37</v>
      </c>
      <c r="D10" s="27"/>
      <c r="E10" s="29" t="s">
        <v>59</v>
      </c>
      <c r="F10" s="27"/>
      <c r="G10" s="27"/>
      <c r="H10" s="27"/>
      <c r="I10" s="30">
        <f>0+Q10</f>
      </c>
      <c r="J10" s="27"/>
      <c r="O10">
        <f>0+R10</f>
      </c>
      <c r="Q10">
        <f>0+I11</f>
      </c>
      <c r="R10">
        <f>0+O11</f>
      </c>
    </row>
    <row r="11" spans="1:16" ht="12.75">
      <c r="A11" s="26" t="s">
        <v>60</v>
      </c>
      <c r="B11" s="31" t="s">
        <v>32</v>
      </c>
      <c r="C11" s="31" t="s">
        <v>376</v>
      </c>
      <c r="D11" s="26" t="s">
        <v>77</v>
      </c>
      <c r="E11" s="32" t="s">
        <v>63</v>
      </c>
      <c r="F11" s="33" t="s">
        <v>202</v>
      </c>
      <c r="G11" s="34">
        <v>1</v>
      </c>
      <c r="H11" s="35">
        <v>600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12.75">
      <c r="A12" s="36" t="s">
        <v>66</v>
      </c>
      <c r="E12" s="37" t="s">
        <v>377</v>
      </c>
    </row>
    <row r="13" spans="1:5" ht="51">
      <c r="A13" s="38" t="s">
        <v>68</v>
      </c>
      <c r="E13" s="39" t="s">
        <v>378</v>
      </c>
    </row>
    <row r="14" spans="1:5" ht="25.5">
      <c r="A14" t="s">
        <v>70</v>
      </c>
      <c r="E14" s="37" t="s">
        <v>71</v>
      </c>
    </row>
    <row r="15" spans="1:18" ht="12.75" customHeight="1">
      <c r="A15" s="6" t="s">
        <v>58</v>
      </c>
      <c r="B15" s="6"/>
      <c r="C15" s="41" t="s">
        <v>39</v>
      </c>
      <c r="D15" s="6"/>
      <c r="E15" s="29" t="s">
        <v>81</v>
      </c>
      <c r="F15" s="6"/>
      <c r="G15" s="6"/>
      <c r="H15" s="6"/>
      <c r="I15" s="42">
        <f>0+Q15</f>
      </c>
      <c r="J15" s="6"/>
      <c r="O15">
        <f>0+R15</f>
      </c>
      <c r="Q15">
        <f>0+I16+I20</f>
      </c>
      <c r="R15">
        <f>0+O16+O20</f>
      </c>
    </row>
    <row r="16" spans="1:16" ht="12.75">
      <c r="A16" s="26" t="s">
        <v>60</v>
      </c>
      <c r="B16" s="31" t="s">
        <v>33</v>
      </c>
      <c r="C16" s="31" t="s">
        <v>379</v>
      </c>
      <c r="D16" s="26" t="s">
        <v>77</v>
      </c>
      <c r="E16" s="32" t="s">
        <v>380</v>
      </c>
      <c r="F16" s="33" t="s">
        <v>202</v>
      </c>
      <c r="G16" s="34">
        <v>1</v>
      </c>
      <c r="H16" s="35">
        <v>8330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12.75">
      <c r="A17" s="36" t="s">
        <v>66</v>
      </c>
      <c r="E17" s="37" t="s">
        <v>77</v>
      </c>
    </row>
    <row r="18" spans="1:5" ht="51">
      <c r="A18" s="38" t="s">
        <v>68</v>
      </c>
      <c r="E18" s="39" t="s">
        <v>378</v>
      </c>
    </row>
    <row r="19" spans="1:5" ht="76.5">
      <c r="A19" t="s">
        <v>70</v>
      </c>
      <c r="E19" s="37" t="s">
        <v>381</v>
      </c>
    </row>
    <row r="20" spans="1:16" ht="12.75">
      <c r="A20" s="26" t="s">
        <v>60</v>
      </c>
      <c r="B20" s="31" t="s">
        <v>39</v>
      </c>
      <c r="C20" s="31" t="s">
        <v>382</v>
      </c>
      <c r="D20" s="26" t="s">
        <v>77</v>
      </c>
      <c r="E20" s="32" t="s">
        <v>383</v>
      </c>
      <c r="F20" s="33" t="s">
        <v>202</v>
      </c>
      <c r="G20" s="34">
        <v>1</v>
      </c>
      <c r="H20" s="35">
        <v>4760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12.75">
      <c r="A21" s="36" t="s">
        <v>66</v>
      </c>
      <c r="E21" s="37" t="s">
        <v>77</v>
      </c>
    </row>
    <row r="22" spans="1:5" ht="51">
      <c r="A22" s="38" t="s">
        <v>68</v>
      </c>
      <c r="E22" s="39" t="s">
        <v>378</v>
      </c>
    </row>
    <row r="23" spans="1:5" ht="114.75">
      <c r="A23" t="s">
        <v>70</v>
      </c>
      <c r="E23" s="37" t="s">
        <v>384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387</v>
      </c>
      <c r="I3" s="43">
        <f>0+I10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387</v>
      </c>
      <c r="D6" s="6"/>
      <c r="E6" s="18" t="s">
        <v>388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37</v>
      </c>
      <c r="D10" s="27"/>
      <c r="E10" s="29" t="s">
        <v>59</v>
      </c>
      <c r="F10" s="27"/>
      <c r="G10" s="27"/>
      <c r="H10" s="27"/>
      <c r="I10" s="30">
        <f>0+Q10</f>
      </c>
      <c r="J10" s="27"/>
      <c r="O10">
        <f>0+R10</f>
      </c>
      <c r="Q10">
        <f>0+I11+I15+I19+I23+I27+I31+I35+I39+I43+I47+I51+I55</f>
      </c>
      <c r="R10">
        <f>0+O11+O15+O19+O23+O27+O31+O35+O39+O43+O47+O51+O55</f>
      </c>
    </row>
    <row r="11" spans="1:16" ht="12.75">
      <c r="A11" s="26" t="s">
        <v>60</v>
      </c>
      <c r="B11" s="31" t="s">
        <v>163</v>
      </c>
      <c r="C11" s="31" t="s">
        <v>391</v>
      </c>
      <c r="D11" s="26" t="s">
        <v>77</v>
      </c>
      <c r="E11" s="32" t="s">
        <v>392</v>
      </c>
      <c r="F11" s="33" t="s">
        <v>393</v>
      </c>
      <c r="G11" s="34">
        <v>1</v>
      </c>
      <c r="H11" s="35">
        <v>250000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12.75">
      <c r="A12" s="36" t="s">
        <v>66</v>
      </c>
      <c r="E12" s="37" t="s">
        <v>77</v>
      </c>
    </row>
    <row r="13" spans="1:5" ht="25.5">
      <c r="A13" s="38" t="s">
        <v>68</v>
      </c>
      <c r="E13" s="39" t="s">
        <v>394</v>
      </c>
    </row>
    <row r="14" spans="1:5" ht="12.75">
      <c r="A14" t="s">
        <v>70</v>
      </c>
      <c r="E14" s="37" t="s">
        <v>395</v>
      </c>
    </row>
    <row r="15" spans="1:16" ht="12.75">
      <c r="A15" s="26" t="s">
        <v>60</v>
      </c>
      <c r="B15" s="31" t="s">
        <v>39</v>
      </c>
      <c r="C15" s="31" t="s">
        <v>396</v>
      </c>
      <c r="D15" s="26" t="s">
        <v>77</v>
      </c>
      <c r="E15" s="32" t="s">
        <v>397</v>
      </c>
      <c r="F15" s="33" t="s">
        <v>393</v>
      </c>
      <c r="G15" s="34">
        <v>1</v>
      </c>
      <c r="H15" s="35">
        <v>25000</v>
      </c>
      <c r="I15" s="35">
        <f>ROUND(ROUND(H15,2)*ROUND(G15,3),2)</f>
      </c>
      <c r="J15" s="33" t="s">
        <v>65</v>
      </c>
      <c r="O15">
        <f>(I15*21)/100</f>
      </c>
      <c r="P15" t="s">
        <v>33</v>
      </c>
    </row>
    <row r="16" spans="1:5" ht="25.5">
      <c r="A16" s="36" t="s">
        <v>66</v>
      </c>
      <c r="E16" s="37" t="s">
        <v>398</v>
      </c>
    </row>
    <row r="17" spans="1:5" ht="25.5">
      <c r="A17" s="38" t="s">
        <v>68</v>
      </c>
      <c r="E17" s="39" t="s">
        <v>394</v>
      </c>
    </row>
    <row r="18" spans="1:5" ht="12.75">
      <c r="A18" t="s">
        <v>70</v>
      </c>
      <c r="E18" s="37" t="s">
        <v>399</v>
      </c>
    </row>
    <row r="19" spans="1:16" ht="12.75">
      <c r="A19" s="26" t="s">
        <v>60</v>
      </c>
      <c r="B19" s="31" t="s">
        <v>33</v>
      </c>
      <c r="C19" s="31" t="s">
        <v>400</v>
      </c>
      <c r="D19" s="26" t="s">
        <v>77</v>
      </c>
      <c r="E19" s="32" t="s">
        <v>401</v>
      </c>
      <c r="F19" s="33" t="s">
        <v>393</v>
      </c>
      <c r="G19" s="34">
        <v>1</v>
      </c>
      <c r="H19" s="35">
        <v>80000</v>
      </c>
      <c r="I19" s="35">
        <f>ROUND(ROUND(H19,2)*ROUND(G19,3),2)</f>
      </c>
      <c r="J19" s="33" t="s">
        <v>65</v>
      </c>
      <c r="O19">
        <f>(I19*21)/100</f>
      </c>
      <c r="P19" t="s">
        <v>33</v>
      </c>
    </row>
    <row r="20" spans="1:5" ht="25.5">
      <c r="A20" s="36" t="s">
        <v>66</v>
      </c>
      <c r="E20" s="37" t="s">
        <v>402</v>
      </c>
    </row>
    <row r="21" spans="1:5" ht="25.5">
      <c r="A21" s="38" t="s">
        <v>68</v>
      </c>
      <c r="E21" s="39" t="s">
        <v>394</v>
      </c>
    </row>
    <row r="22" spans="1:5" ht="12.75">
      <c r="A22" t="s">
        <v>70</v>
      </c>
      <c r="E22" s="37" t="s">
        <v>399</v>
      </c>
    </row>
    <row r="23" spans="1:16" ht="12.75">
      <c r="A23" s="26" t="s">
        <v>60</v>
      </c>
      <c r="B23" s="31" t="s">
        <v>32</v>
      </c>
      <c r="C23" s="31" t="s">
        <v>403</v>
      </c>
      <c r="D23" s="26" t="s">
        <v>77</v>
      </c>
      <c r="E23" s="32" t="s">
        <v>404</v>
      </c>
      <c r="F23" s="33" t="s">
        <v>393</v>
      </c>
      <c r="G23" s="34">
        <v>1</v>
      </c>
      <c r="H23" s="35">
        <v>250000</v>
      </c>
      <c r="I23" s="35">
        <f>ROUND(ROUND(H23,2)*ROUND(G23,3),2)</f>
      </c>
      <c r="J23" s="33" t="s">
        <v>65</v>
      </c>
      <c r="O23">
        <f>(I23*21)/100</f>
      </c>
      <c r="P23" t="s">
        <v>33</v>
      </c>
    </row>
    <row r="24" spans="1:5" ht="153">
      <c r="A24" s="36" t="s">
        <v>66</v>
      </c>
      <c r="E24" s="37" t="s">
        <v>405</v>
      </c>
    </row>
    <row r="25" spans="1:5" ht="12.75">
      <c r="A25" s="38" t="s">
        <v>68</v>
      </c>
      <c r="E25" s="39" t="s">
        <v>406</v>
      </c>
    </row>
    <row r="26" spans="1:5" ht="12.75">
      <c r="A26" t="s">
        <v>70</v>
      </c>
      <c r="E26" s="37" t="s">
        <v>407</v>
      </c>
    </row>
    <row r="27" spans="1:16" ht="12.75">
      <c r="A27" s="26" t="s">
        <v>60</v>
      </c>
      <c r="B27" s="31" t="s">
        <v>43</v>
      </c>
      <c r="C27" s="31" t="s">
        <v>408</v>
      </c>
      <c r="D27" s="26" t="s">
        <v>77</v>
      </c>
      <c r="E27" s="32" t="s">
        <v>409</v>
      </c>
      <c r="F27" s="33" t="s">
        <v>393</v>
      </c>
      <c r="G27" s="34">
        <v>1</v>
      </c>
      <c r="H27" s="35">
        <v>10000</v>
      </c>
      <c r="I27" s="35">
        <f>ROUND(ROUND(H27,2)*ROUND(G27,3),2)</f>
      </c>
      <c r="J27" s="33" t="s">
        <v>65</v>
      </c>
      <c r="O27">
        <f>(I27*21)/100</f>
      </c>
      <c r="P27" t="s">
        <v>33</v>
      </c>
    </row>
    <row r="28" spans="1:5" ht="51">
      <c r="A28" s="36" t="s">
        <v>66</v>
      </c>
      <c r="E28" s="37" t="s">
        <v>410</v>
      </c>
    </row>
    <row r="29" spans="1:5" ht="25.5">
      <c r="A29" s="38" t="s">
        <v>68</v>
      </c>
      <c r="E29" s="39" t="s">
        <v>394</v>
      </c>
    </row>
    <row r="30" spans="1:5" ht="12.75">
      <c r="A30" t="s">
        <v>70</v>
      </c>
      <c r="E30" s="37" t="s">
        <v>411</v>
      </c>
    </row>
    <row r="31" spans="1:16" ht="12.75">
      <c r="A31" s="26" t="s">
        <v>60</v>
      </c>
      <c r="B31" s="31" t="s">
        <v>47</v>
      </c>
      <c r="C31" s="31" t="s">
        <v>412</v>
      </c>
      <c r="D31" s="26" t="s">
        <v>77</v>
      </c>
      <c r="E31" s="32" t="s">
        <v>413</v>
      </c>
      <c r="F31" s="33" t="s">
        <v>393</v>
      </c>
      <c r="G31" s="34">
        <v>1</v>
      </c>
      <c r="H31" s="35">
        <v>450000</v>
      </c>
      <c r="I31" s="35">
        <f>ROUND(ROUND(H31,2)*ROUND(G31,3),2)</f>
      </c>
      <c r="J31" s="33" t="s">
        <v>65</v>
      </c>
      <c r="O31">
        <f>(I31*21)/100</f>
      </c>
      <c r="P31" t="s">
        <v>33</v>
      </c>
    </row>
    <row r="32" spans="1:5" ht="63.75">
      <c r="A32" s="36" t="s">
        <v>66</v>
      </c>
      <c r="E32" s="37" t="s">
        <v>414</v>
      </c>
    </row>
    <row r="33" spans="1:5" ht="25.5">
      <c r="A33" s="38" t="s">
        <v>68</v>
      </c>
      <c r="E33" s="39" t="s">
        <v>394</v>
      </c>
    </row>
    <row r="34" spans="1:5" ht="12.75">
      <c r="A34" t="s">
        <v>70</v>
      </c>
      <c r="E34" s="37" t="s">
        <v>407</v>
      </c>
    </row>
    <row r="35" spans="1:16" ht="12.75">
      <c r="A35" s="26" t="s">
        <v>60</v>
      </c>
      <c r="B35" s="31" t="s">
        <v>183</v>
      </c>
      <c r="C35" s="31" t="s">
        <v>415</v>
      </c>
      <c r="D35" s="26" t="s">
        <v>77</v>
      </c>
      <c r="E35" s="32" t="s">
        <v>416</v>
      </c>
      <c r="F35" s="33" t="s">
        <v>393</v>
      </c>
      <c r="G35" s="34">
        <v>1</v>
      </c>
      <c r="H35" s="35">
        <v>500000</v>
      </c>
      <c r="I35" s="35">
        <f>ROUND(ROUND(H35,2)*ROUND(G35,3),2)</f>
      </c>
      <c r="J35" s="33" t="s">
        <v>65</v>
      </c>
      <c r="O35">
        <f>(I35*21)/100</f>
      </c>
      <c r="P35" t="s">
        <v>33</v>
      </c>
    </row>
    <row r="36" spans="1:5" ht="140.25">
      <c r="A36" s="36" t="s">
        <v>66</v>
      </c>
      <c r="E36" s="37" t="s">
        <v>417</v>
      </c>
    </row>
    <row r="37" spans="1:5" ht="25.5">
      <c r="A37" s="38" t="s">
        <v>68</v>
      </c>
      <c r="E37" s="39" t="s">
        <v>394</v>
      </c>
    </row>
    <row r="38" spans="1:5" ht="12.75">
      <c r="A38" t="s">
        <v>70</v>
      </c>
      <c r="E38" s="37" t="s">
        <v>407</v>
      </c>
    </row>
    <row r="39" spans="1:16" ht="12.75">
      <c r="A39" s="26" t="s">
        <v>60</v>
      </c>
      <c r="B39" s="31" t="s">
        <v>186</v>
      </c>
      <c r="C39" s="31" t="s">
        <v>418</v>
      </c>
      <c r="D39" s="26" t="s">
        <v>77</v>
      </c>
      <c r="E39" s="32" t="s">
        <v>419</v>
      </c>
      <c r="F39" s="33" t="s">
        <v>393</v>
      </c>
      <c r="G39" s="34">
        <v>1</v>
      </c>
      <c r="H39" s="35">
        <v>200000</v>
      </c>
      <c r="I39" s="35">
        <f>ROUND(ROUND(H39,2)*ROUND(G39,3),2)</f>
      </c>
      <c r="J39" s="33" t="s">
        <v>65</v>
      </c>
      <c r="O39">
        <f>(I39*21)/100</f>
      </c>
      <c r="P39" t="s">
        <v>33</v>
      </c>
    </row>
    <row r="40" spans="1:5" ht="63.75">
      <c r="A40" s="36" t="s">
        <v>66</v>
      </c>
      <c r="E40" s="37" t="s">
        <v>420</v>
      </c>
    </row>
    <row r="41" spans="1:5" ht="25.5">
      <c r="A41" s="38" t="s">
        <v>68</v>
      </c>
      <c r="E41" s="39" t="s">
        <v>394</v>
      </c>
    </row>
    <row r="42" spans="1:5" ht="76.5">
      <c r="A42" t="s">
        <v>70</v>
      </c>
      <c r="E42" s="37" t="s">
        <v>421</v>
      </c>
    </row>
    <row r="43" spans="1:16" ht="12.75">
      <c r="A43" s="26" t="s">
        <v>60</v>
      </c>
      <c r="B43" s="31" t="s">
        <v>50</v>
      </c>
      <c r="C43" s="31" t="s">
        <v>422</v>
      </c>
      <c r="D43" s="26" t="s">
        <v>77</v>
      </c>
      <c r="E43" s="32" t="s">
        <v>423</v>
      </c>
      <c r="F43" s="33" t="s">
        <v>393</v>
      </c>
      <c r="G43" s="34">
        <v>1</v>
      </c>
      <c r="H43" s="35">
        <v>5000</v>
      </c>
      <c r="I43" s="35">
        <f>ROUND(ROUND(H43,2)*ROUND(G43,3),2)</f>
      </c>
      <c r="J43" s="33" t="s">
        <v>65</v>
      </c>
      <c r="O43">
        <f>(I43*21)/100</f>
      </c>
      <c r="P43" t="s">
        <v>33</v>
      </c>
    </row>
    <row r="44" spans="1:5" ht="25.5">
      <c r="A44" s="36" t="s">
        <v>66</v>
      </c>
      <c r="E44" s="37" t="s">
        <v>424</v>
      </c>
    </row>
    <row r="45" spans="1:5" ht="25.5">
      <c r="A45" s="38" t="s">
        <v>68</v>
      </c>
      <c r="E45" s="39" t="s">
        <v>394</v>
      </c>
    </row>
    <row r="46" spans="1:5" ht="63.75">
      <c r="A46" t="s">
        <v>70</v>
      </c>
      <c r="E46" s="37" t="s">
        <v>425</v>
      </c>
    </row>
    <row r="47" spans="1:16" ht="12.75">
      <c r="A47" s="26" t="s">
        <v>60</v>
      </c>
      <c r="B47" s="31" t="s">
        <v>426</v>
      </c>
      <c r="C47" s="31" t="s">
        <v>427</v>
      </c>
      <c r="D47" s="26" t="s">
        <v>428</v>
      </c>
      <c r="E47" s="32" t="s">
        <v>429</v>
      </c>
      <c r="F47" s="33" t="s">
        <v>393</v>
      </c>
      <c r="G47" s="34">
        <v>1</v>
      </c>
      <c r="H47" s="35">
        <v>80000</v>
      </c>
      <c r="I47" s="35">
        <f>ROUND(ROUND(H47,2)*ROUND(G47,3),2)</f>
      </c>
      <c r="J47" s="33" t="s">
        <v>65</v>
      </c>
      <c r="O47">
        <f>(I47*21)/100</f>
      </c>
      <c r="P47" t="s">
        <v>33</v>
      </c>
    </row>
    <row r="48" spans="1:5" ht="89.25">
      <c r="A48" s="36" t="s">
        <v>66</v>
      </c>
      <c r="E48" s="37" t="s">
        <v>430</v>
      </c>
    </row>
    <row r="49" spans="1:5" ht="12.75">
      <c r="A49" s="38" t="s">
        <v>68</v>
      </c>
      <c r="E49" s="39" t="s">
        <v>406</v>
      </c>
    </row>
    <row r="50" spans="1:5" ht="12.75">
      <c r="A50" t="s">
        <v>70</v>
      </c>
      <c r="E50" s="37" t="s">
        <v>407</v>
      </c>
    </row>
    <row r="51" spans="1:16" ht="12.75">
      <c r="A51" s="26" t="s">
        <v>60</v>
      </c>
      <c r="B51" s="31" t="s">
        <v>111</v>
      </c>
      <c r="C51" s="31" t="s">
        <v>431</v>
      </c>
      <c r="D51" s="26" t="s">
        <v>77</v>
      </c>
      <c r="E51" s="32" t="s">
        <v>432</v>
      </c>
      <c r="F51" s="33" t="s">
        <v>393</v>
      </c>
      <c r="G51" s="34">
        <v>1</v>
      </c>
      <c r="H51" s="35">
        <v>100000</v>
      </c>
      <c r="I51" s="35">
        <f>ROUND(ROUND(H51,2)*ROUND(G51,3),2)</f>
      </c>
      <c r="J51" s="33" t="s">
        <v>65</v>
      </c>
      <c r="O51">
        <f>(I51*21)/100</f>
      </c>
      <c r="P51" t="s">
        <v>33</v>
      </c>
    </row>
    <row r="52" spans="1:5" ht="63.75">
      <c r="A52" s="36" t="s">
        <v>66</v>
      </c>
      <c r="E52" s="37" t="s">
        <v>433</v>
      </c>
    </row>
    <row r="53" spans="1:5" ht="25.5">
      <c r="A53" s="38" t="s">
        <v>68</v>
      </c>
      <c r="E53" s="39" t="s">
        <v>394</v>
      </c>
    </row>
    <row r="54" spans="1:5" ht="12.75">
      <c r="A54" t="s">
        <v>70</v>
      </c>
      <c r="E54" s="37" t="s">
        <v>434</v>
      </c>
    </row>
    <row r="55" spans="1:16" ht="12.75">
      <c r="A55" s="26" t="s">
        <v>60</v>
      </c>
      <c r="B55" s="31" t="s">
        <v>52</v>
      </c>
      <c r="C55" s="31" t="s">
        <v>435</v>
      </c>
      <c r="D55" s="26" t="s">
        <v>77</v>
      </c>
      <c r="E55" s="32" t="s">
        <v>436</v>
      </c>
      <c r="F55" s="33" t="s">
        <v>393</v>
      </c>
      <c r="G55" s="34">
        <v>1</v>
      </c>
      <c r="H55" s="35">
        <v>30000</v>
      </c>
      <c r="I55" s="35">
        <f>ROUND(ROUND(H55,2)*ROUND(G55,3),2)</f>
      </c>
      <c r="J55" s="33" t="s">
        <v>65</v>
      </c>
      <c r="O55">
        <f>(I55*21)/100</f>
      </c>
      <c r="P55" t="s">
        <v>33</v>
      </c>
    </row>
    <row r="56" spans="1:5" ht="114.75">
      <c r="A56" s="36" t="s">
        <v>66</v>
      </c>
      <c r="E56" s="37" t="s">
        <v>437</v>
      </c>
    </row>
    <row r="57" spans="1:5" ht="25.5">
      <c r="A57" s="38" t="s">
        <v>68</v>
      </c>
      <c r="E57" s="39" t="s">
        <v>394</v>
      </c>
    </row>
    <row r="58" spans="1:5" ht="89.25">
      <c r="A58" t="s">
        <v>70</v>
      </c>
      <c r="E58" s="37" t="s">
        <v>438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0+O10+O15+O24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3">
        <f>0+I10+I15+I24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25</v>
      </c>
      <c r="D6" s="6"/>
      <c r="E6" s="18" t="s">
        <v>439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37</v>
      </c>
      <c r="D10" s="27"/>
      <c r="E10" s="29" t="s">
        <v>59</v>
      </c>
      <c r="F10" s="27"/>
      <c r="G10" s="27"/>
      <c r="H10" s="27"/>
      <c r="I10" s="30">
        <f>0+Q10</f>
      </c>
      <c r="J10" s="27"/>
      <c r="O10">
        <f>0+R10</f>
      </c>
      <c r="Q10">
        <f>0+I11</f>
      </c>
      <c r="R10">
        <f>0+O11</f>
      </c>
    </row>
    <row r="11" spans="1:16" ht="12.75">
      <c r="A11" s="26" t="s">
        <v>60</v>
      </c>
      <c r="B11" s="31" t="s">
        <v>39</v>
      </c>
      <c r="C11" s="31" t="s">
        <v>61</v>
      </c>
      <c r="D11" s="26" t="s">
        <v>100</v>
      </c>
      <c r="E11" s="32" t="s">
        <v>63</v>
      </c>
      <c r="F11" s="33" t="s">
        <v>64</v>
      </c>
      <c r="G11" s="34">
        <v>77.6</v>
      </c>
      <c r="H11" s="35">
        <v>650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38.25">
      <c r="A12" s="36" t="s">
        <v>66</v>
      </c>
      <c r="E12" s="37" t="s">
        <v>255</v>
      </c>
    </row>
    <row r="13" spans="1:5" ht="63.75">
      <c r="A13" s="38" t="s">
        <v>68</v>
      </c>
      <c r="E13" s="39" t="s">
        <v>440</v>
      </c>
    </row>
    <row r="14" spans="1:5" ht="25.5">
      <c r="A14" t="s">
        <v>70</v>
      </c>
      <c r="E14" s="37" t="s">
        <v>71</v>
      </c>
    </row>
    <row r="15" spans="1:18" ht="12.75" customHeight="1">
      <c r="A15" s="6" t="s">
        <v>58</v>
      </c>
      <c r="B15" s="6"/>
      <c r="C15" s="41" t="s">
        <v>39</v>
      </c>
      <c r="D15" s="6"/>
      <c r="E15" s="29" t="s">
        <v>81</v>
      </c>
      <c r="F15" s="6"/>
      <c r="G15" s="6"/>
      <c r="H15" s="6"/>
      <c r="I15" s="42">
        <f>0+Q15</f>
      </c>
      <c r="J15" s="6"/>
      <c r="O15">
        <f>0+R15</f>
      </c>
      <c r="Q15">
        <f>0+I16+I20</f>
      </c>
      <c r="R15">
        <f>0+O16+O20</f>
      </c>
    </row>
    <row r="16" spans="1:16" ht="25.5">
      <c r="A16" s="26" t="s">
        <v>60</v>
      </c>
      <c r="B16" s="31" t="s">
        <v>205</v>
      </c>
      <c r="C16" s="31" t="s">
        <v>93</v>
      </c>
      <c r="D16" s="26" t="s">
        <v>77</v>
      </c>
      <c r="E16" s="32" t="s">
        <v>94</v>
      </c>
      <c r="F16" s="33" t="s">
        <v>84</v>
      </c>
      <c r="G16" s="34">
        <v>38.4</v>
      </c>
      <c r="H16" s="35">
        <v>452</v>
      </c>
      <c r="I16" s="35">
        <f>ROUND(ROUND(H16,2)*ROUND(G16,3),2)</f>
      </c>
      <c r="J16" s="33" t="s">
        <v>65</v>
      </c>
      <c r="O16">
        <f>(I16*21)/100</f>
      </c>
      <c r="P16" t="s">
        <v>33</v>
      </c>
    </row>
    <row r="17" spans="1:5" ht="12.75">
      <c r="A17" s="36" t="s">
        <v>66</v>
      </c>
      <c r="E17" s="37" t="s">
        <v>77</v>
      </c>
    </row>
    <row r="18" spans="1:5" ht="89.25">
      <c r="A18" s="38" t="s">
        <v>68</v>
      </c>
      <c r="E18" s="39" t="s">
        <v>441</v>
      </c>
    </row>
    <row r="19" spans="1:5" ht="63.75">
      <c r="A19" t="s">
        <v>70</v>
      </c>
      <c r="E19" s="37" t="s">
        <v>86</v>
      </c>
    </row>
    <row r="20" spans="1:16" ht="12.75">
      <c r="A20" s="26" t="s">
        <v>60</v>
      </c>
      <c r="B20" s="31" t="s">
        <v>324</v>
      </c>
      <c r="C20" s="31" t="s">
        <v>125</v>
      </c>
      <c r="D20" s="26" t="s">
        <v>77</v>
      </c>
      <c r="E20" s="32" t="s">
        <v>126</v>
      </c>
      <c r="F20" s="33" t="s">
        <v>127</v>
      </c>
      <c r="G20" s="34">
        <v>192</v>
      </c>
      <c r="H20" s="35">
        <v>13</v>
      </c>
      <c r="I20" s="35">
        <f>ROUND(ROUND(H20,2)*ROUND(G20,3),2)</f>
      </c>
      <c r="J20" s="33" t="s">
        <v>65</v>
      </c>
      <c r="O20">
        <f>(I20*21)/100</f>
      </c>
      <c r="P20" t="s">
        <v>33</v>
      </c>
    </row>
    <row r="21" spans="1:5" ht="12.75">
      <c r="A21" s="36" t="s">
        <v>66</v>
      </c>
      <c r="E21" s="37" t="s">
        <v>77</v>
      </c>
    </row>
    <row r="22" spans="1:5" ht="76.5">
      <c r="A22" s="38" t="s">
        <v>68</v>
      </c>
      <c r="E22" s="39" t="s">
        <v>442</v>
      </c>
    </row>
    <row r="23" spans="1:5" ht="25.5">
      <c r="A23" t="s">
        <v>70</v>
      </c>
      <c r="E23" s="37" t="s">
        <v>129</v>
      </c>
    </row>
    <row r="24" spans="1:18" ht="12.75" customHeight="1">
      <c r="A24" s="6" t="s">
        <v>58</v>
      </c>
      <c r="B24" s="6"/>
      <c r="C24" s="41" t="s">
        <v>45</v>
      </c>
      <c r="D24" s="6"/>
      <c r="E24" s="29" t="s">
        <v>162</v>
      </c>
      <c r="F24" s="6"/>
      <c r="G24" s="6"/>
      <c r="H24" s="6"/>
      <c r="I24" s="42">
        <f>0+Q24</f>
      </c>
      <c r="J24" s="6"/>
      <c r="O24">
        <f>0+R24</f>
      </c>
      <c r="Q24">
        <f>0+I25+I29+I33+I37+I41+I45</f>
      </c>
      <c r="R24">
        <f>0+O25+O29+O33+O37+O41+O45</f>
      </c>
    </row>
    <row r="25" spans="1:16" ht="12.75">
      <c r="A25" s="26" t="s">
        <v>60</v>
      </c>
      <c r="B25" s="31" t="s">
        <v>443</v>
      </c>
      <c r="C25" s="31" t="s">
        <v>444</v>
      </c>
      <c r="D25" s="26" t="s">
        <v>33</v>
      </c>
      <c r="E25" s="32" t="s">
        <v>445</v>
      </c>
      <c r="F25" s="33" t="s">
        <v>127</v>
      </c>
      <c r="G25" s="34">
        <v>192</v>
      </c>
      <c r="H25" s="35">
        <v>107</v>
      </c>
      <c r="I25" s="35">
        <f>ROUND(ROUND(H25,2)*ROUND(G25,3),2)</f>
      </c>
      <c r="J25" s="33" t="s">
        <v>65</v>
      </c>
      <c r="O25">
        <f>(I25*21)/100</f>
      </c>
      <c r="P25" t="s">
        <v>33</v>
      </c>
    </row>
    <row r="26" spans="1:5" ht="12.75">
      <c r="A26" s="36" t="s">
        <v>66</v>
      </c>
      <c r="E26" s="37" t="s">
        <v>77</v>
      </c>
    </row>
    <row r="27" spans="1:5" ht="76.5">
      <c r="A27" s="38" t="s">
        <v>68</v>
      </c>
      <c r="E27" s="39" t="s">
        <v>446</v>
      </c>
    </row>
    <row r="28" spans="1:5" ht="51">
      <c r="A28" t="s">
        <v>70</v>
      </c>
      <c r="E28" s="37" t="s">
        <v>171</v>
      </c>
    </row>
    <row r="29" spans="1:16" ht="12.75">
      <c r="A29" s="26" t="s">
        <v>60</v>
      </c>
      <c r="B29" s="31" t="s">
        <v>183</v>
      </c>
      <c r="C29" s="31" t="s">
        <v>447</v>
      </c>
      <c r="D29" s="26" t="s">
        <v>77</v>
      </c>
      <c r="E29" s="32" t="s">
        <v>448</v>
      </c>
      <c r="F29" s="33" t="s">
        <v>127</v>
      </c>
      <c r="G29" s="34">
        <v>192</v>
      </c>
      <c r="H29" s="35">
        <v>80</v>
      </c>
      <c r="I29" s="35">
        <f>ROUND(ROUND(H29,2)*ROUND(G29,3),2)</f>
      </c>
      <c r="J29" s="33" t="s">
        <v>65</v>
      </c>
      <c r="O29">
        <f>(I29*21)/100</f>
      </c>
      <c r="P29" t="s">
        <v>33</v>
      </c>
    </row>
    <row r="30" spans="1:5" ht="12.75">
      <c r="A30" s="36" t="s">
        <v>66</v>
      </c>
      <c r="E30" s="37" t="s">
        <v>77</v>
      </c>
    </row>
    <row r="31" spans="1:5" ht="76.5">
      <c r="A31" s="38" t="s">
        <v>68</v>
      </c>
      <c r="E31" s="39" t="s">
        <v>449</v>
      </c>
    </row>
    <row r="32" spans="1:5" ht="102">
      <c r="A32" t="s">
        <v>70</v>
      </c>
      <c r="E32" s="37" t="s">
        <v>450</v>
      </c>
    </row>
    <row r="33" spans="1:16" ht="12.75">
      <c r="A33" s="26" t="s">
        <v>60</v>
      </c>
      <c r="B33" s="31" t="s">
        <v>186</v>
      </c>
      <c r="C33" s="31" t="s">
        <v>451</v>
      </c>
      <c r="D33" s="26" t="s">
        <v>77</v>
      </c>
      <c r="E33" s="32" t="s">
        <v>452</v>
      </c>
      <c r="F33" s="33" t="s">
        <v>127</v>
      </c>
      <c r="G33" s="34">
        <v>792</v>
      </c>
      <c r="H33" s="35">
        <v>12</v>
      </c>
      <c r="I33" s="35">
        <f>ROUND(ROUND(H33,2)*ROUND(G33,3),2)</f>
      </c>
      <c r="J33" s="33" t="s">
        <v>65</v>
      </c>
      <c r="O33">
        <f>(I33*21)/100</f>
      </c>
      <c r="P33" t="s">
        <v>33</v>
      </c>
    </row>
    <row r="34" spans="1:5" ht="12.75">
      <c r="A34" s="36" t="s">
        <v>66</v>
      </c>
      <c r="E34" s="37" t="s">
        <v>77</v>
      </c>
    </row>
    <row r="35" spans="1:5" ht="63.75">
      <c r="A35" s="38" t="s">
        <v>68</v>
      </c>
      <c r="E35" s="39" t="s">
        <v>453</v>
      </c>
    </row>
    <row r="36" spans="1:5" ht="51">
      <c r="A36" t="s">
        <v>70</v>
      </c>
      <c r="E36" s="37" t="s">
        <v>176</v>
      </c>
    </row>
    <row r="37" spans="1:16" ht="12.75">
      <c r="A37" s="26" t="s">
        <v>60</v>
      </c>
      <c r="B37" s="31" t="s">
        <v>52</v>
      </c>
      <c r="C37" s="31" t="s">
        <v>454</v>
      </c>
      <c r="D37" s="26" t="s">
        <v>77</v>
      </c>
      <c r="E37" s="32" t="s">
        <v>455</v>
      </c>
      <c r="F37" s="33" t="s">
        <v>127</v>
      </c>
      <c r="G37" s="34">
        <v>396</v>
      </c>
      <c r="H37" s="35">
        <v>211</v>
      </c>
      <c r="I37" s="35">
        <f>ROUND(ROUND(H37,2)*ROUND(G37,3),2)</f>
      </c>
      <c r="J37" s="33" t="s">
        <v>65</v>
      </c>
      <c r="O37">
        <f>(I37*21)/100</f>
      </c>
      <c r="P37" t="s">
        <v>33</v>
      </c>
    </row>
    <row r="38" spans="1:5" ht="12.75">
      <c r="A38" s="36" t="s">
        <v>66</v>
      </c>
      <c r="E38" s="37" t="s">
        <v>77</v>
      </c>
    </row>
    <row r="39" spans="1:5" ht="76.5">
      <c r="A39" s="38" t="s">
        <v>68</v>
      </c>
      <c r="E39" s="39" t="s">
        <v>456</v>
      </c>
    </row>
    <row r="40" spans="1:5" ht="140.25">
      <c r="A40" t="s">
        <v>70</v>
      </c>
      <c r="E40" s="37" t="s">
        <v>182</v>
      </c>
    </row>
    <row r="41" spans="1:16" ht="12.75">
      <c r="A41" s="26" t="s">
        <v>60</v>
      </c>
      <c r="B41" s="31" t="s">
        <v>50</v>
      </c>
      <c r="C41" s="31" t="s">
        <v>180</v>
      </c>
      <c r="D41" s="26" t="s">
        <v>77</v>
      </c>
      <c r="E41" s="32" t="s">
        <v>181</v>
      </c>
      <c r="F41" s="33" t="s">
        <v>127</v>
      </c>
      <c r="G41" s="34">
        <v>396</v>
      </c>
      <c r="H41" s="35">
        <v>263</v>
      </c>
      <c r="I41" s="35">
        <f>ROUND(ROUND(H41,2)*ROUND(G41,3),2)</f>
      </c>
      <c r="J41" s="33" t="s">
        <v>65</v>
      </c>
      <c r="O41">
        <f>(I41*21)/100</f>
      </c>
      <c r="P41" t="s">
        <v>33</v>
      </c>
    </row>
    <row r="42" spans="1:5" ht="12.75">
      <c r="A42" s="36" t="s">
        <v>66</v>
      </c>
      <c r="E42" s="37" t="s">
        <v>77</v>
      </c>
    </row>
    <row r="43" spans="1:5" ht="51">
      <c r="A43" s="38" t="s">
        <v>68</v>
      </c>
      <c r="E43" s="39" t="s">
        <v>457</v>
      </c>
    </row>
    <row r="44" spans="1:5" ht="140.25">
      <c r="A44" t="s">
        <v>70</v>
      </c>
      <c r="E44" s="37" t="s">
        <v>182</v>
      </c>
    </row>
    <row r="45" spans="1:16" ht="12.75">
      <c r="A45" s="26" t="s">
        <v>60</v>
      </c>
      <c r="B45" s="31" t="s">
        <v>54</v>
      </c>
      <c r="C45" s="31" t="s">
        <v>458</v>
      </c>
      <c r="D45" s="26" t="s">
        <v>77</v>
      </c>
      <c r="E45" s="32" t="s">
        <v>459</v>
      </c>
      <c r="F45" s="33" t="s">
        <v>127</v>
      </c>
      <c r="G45" s="34">
        <v>396</v>
      </c>
      <c r="H45" s="35">
        <v>219</v>
      </c>
      <c r="I45" s="35">
        <f>ROUND(ROUND(H45,2)*ROUND(G45,3),2)</f>
      </c>
      <c r="J45" s="33" t="s">
        <v>65</v>
      </c>
      <c r="O45">
        <f>(I45*21)/100</f>
      </c>
      <c r="P45" t="s">
        <v>33</v>
      </c>
    </row>
    <row r="46" spans="1:5" ht="12.75">
      <c r="A46" s="36" t="s">
        <v>66</v>
      </c>
      <c r="E46" s="37" t="s">
        <v>77</v>
      </c>
    </row>
    <row r="47" spans="1:5" ht="76.5">
      <c r="A47" s="38" t="s">
        <v>68</v>
      </c>
      <c r="E47" s="39" t="s">
        <v>460</v>
      </c>
    </row>
    <row r="48" spans="1:5" ht="140.25">
      <c r="A48" t="s">
        <v>70</v>
      </c>
      <c r="E48" s="37" t="s">
        <v>182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461</v>
      </c>
      <c r="I3" s="43">
        <f>0+I10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2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6" t="s">
        <v>28</v>
      </c>
      <c r="C6" s="17" t="s">
        <v>461</v>
      </c>
      <c r="D6" s="6"/>
      <c r="E6" s="18" t="s">
        <v>462</v>
      </c>
      <c r="F6" s="16"/>
      <c r="G6" s="16"/>
      <c r="H6" s="6"/>
      <c r="I6" s="6"/>
      <c r="J6" s="6"/>
    </row>
    <row r="7" spans="1:10" ht="12.75" customHeight="1">
      <c r="A7" s="15" t="s">
        <v>36</v>
      </c>
      <c r="B7" s="15" t="s">
        <v>38</v>
      </c>
      <c r="C7" s="15" t="s">
        <v>40</v>
      </c>
      <c r="D7" s="15" t="s">
        <v>41</v>
      </c>
      <c r="E7" s="15" t="s">
        <v>42</v>
      </c>
      <c r="F7" s="15" t="s">
        <v>44</v>
      </c>
      <c r="G7" s="15" t="s">
        <v>46</v>
      </c>
      <c r="H7" s="15" t="s">
        <v>48</v>
      </c>
      <c r="I7" s="15"/>
      <c r="J7" s="15" t="s">
        <v>53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49</v>
      </c>
      <c r="I8" s="15" t="s">
        <v>51</v>
      </c>
      <c r="J8" s="15"/>
    </row>
    <row r="9" spans="1:10" ht="12.75" customHeight="1">
      <c r="A9" s="15" t="s">
        <v>37</v>
      </c>
      <c r="B9" s="15" t="s">
        <v>39</v>
      </c>
      <c r="C9" s="15" t="s">
        <v>33</v>
      </c>
      <c r="D9" s="15" t="s">
        <v>32</v>
      </c>
      <c r="E9" s="15" t="s">
        <v>43</v>
      </c>
      <c r="F9" s="15" t="s">
        <v>45</v>
      </c>
      <c r="G9" s="15" t="s">
        <v>47</v>
      </c>
      <c r="H9" s="15" t="s">
        <v>50</v>
      </c>
      <c r="I9" s="15" t="s">
        <v>52</v>
      </c>
      <c r="J9" s="15" t="s">
        <v>54</v>
      </c>
    </row>
    <row r="10" spans="1:18" ht="12.75" customHeight="1">
      <c r="A10" s="27" t="s">
        <v>58</v>
      </c>
      <c r="B10" s="27"/>
      <c r="C10" s="28" t="s">
        <v>37</v>
      </c>
      <c r="D10" s="27"/>
      <c r="E10" s="29" t="s">
        <v>59</v>
      </c>
      <c r="F10" s="27"/>
      <c r="G10" s="27"/>
      <c r="H10" s="27"/>
      <c r="I10" s="30">
        <f>0+Q10</f>
      </c>
      <c r="J10" s="27"/>
      <c r="O10">
        <f>0+R10</f>
      </c>
      <c r="Q10">
        <f>0+I11</f>
      </c>
      <c r="R10">
        <f>0+O11</f>
      </c>
    </row>
    <row r="11" spans="1:16" ht="12.75">
      <c r="A11" s="26" t="s">
        <v>60</v>
      </c>
      <c r="B11" s="31" t="s">
        <v>39</v>
      </c>
      <c r="C11" s="31" t="s">
        <v>464</v>
      </c>
      <c r="D11" s="26" t="s">
        <v>77</v>
      </c>
      <c r="E11" s="32" t="s">
        <v>465</v>
      </c>
      <c r="F11" s="33" t="s">
        <v>393</v>
      </c>
      <c r="G11" s="34">
        <v>1</v>
      </c>
      <c r="H11" s="35">
        <v>130000</v>
      </c>
      <c r="I11" s="35">
        <f>ROUND(ROUND(H11,2)*ROUND(G11,3),2)</f>
      </c>
      <c r="J11" s="33" t="s">
        <v>65</v>
      </c>
      <c r="O11">
        <f>(I11*21)/100</f>
      </c>
      <c r="P11" t="s">
        <v>33</v>
      </c>
    </row>
    <row r="12" spans="1:5" ht="12.75">
      <c r="A12" s="36" t="s">
        <v>66</v>
      </c>
      <c r="E12" s="37" t="s">
        <v>77</v>
      </c>
    </row>
    <row r="13" spans="1:5" ht="12.75">
      <c r="A13" s="38" t="s">
        <v>68</v>
      </c>
      <c r="E13" s="39" t="s">
        <v>406</v>
      </c>
    </row>
    <row r="14" spans="1:5" ht="12.75">
      <c r="A14" t="s">
        <v>70</v>
      </c>
      <c r="E14" s="37" t="s">
        <v>399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0+O11+O16</f>
      </c>
      <c r="P2" t="s">
        <v>32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468</v>
      </c>
      <c r="I3" s="43">
        <f>0+I11+I16</f>
      </c>
      <c r="J3" s="10"/>
      <c r="O3" t="s">
        <v>29</v>
      </c>
      <c r="P3" t="s">
        <v>33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30</v>
      </c>
      <c r="P4" t="s">
        <v>33</v>
      </c>
    </row>
    <row r="5" spans="1:16" ht="12.75" customHeight="1">
      <c r="A5" t="s">
        <v>21</v>
      </c>
      <c r="B5" s="12" t="s">
        <v>18</v>
      </c>
      <c r="C5" s="13" t="s">
        <v>385</v>
      </c>
      <c r="D5" s="1"/>
      <c r="E5" s="14" t="s">
        <v>386</v>
      </c>
      <c r="F5" s="1"/>
      <c r="G5" s="1"/>
      <c r="H5" s="1"/>
      <c r="I5" s="1"/>
      <c r="J5" s="1"/>
      <c r="O5" t="s">
        <v>31</v>
      </c>
      <c r="P5" t="s">
        <v>33</v>
      </c>
    </row>
    <row r="6" spans="1:10" ht="12.75" customHeight="1">
      <c r="A6" t="s">
        <v>24</v>
      </c>
      <c r="B6" s="12" t="s">
        <v>18</v>
      </c>
      <c r="C6" s="13" t="s">
        <v>466</v>
      </c>
      <c r="D6" s="1"/>
      <c r="E6" s="14" t="s">
        <v>467</v>
      </c>
      <c r="F6" s="12"/>
      <c r="G6" s="1"/>
      <c r="H6" s="1"/>
      <c r="I6" s="1"/>
      <c r="J6" s="1"/>
    </row>
    <row r="7" spans="1:10" ht="12.75" customHeight="1">
      <c r="A7" t="s">
        <v>27</v>
      </c>
      <c r="B7" s="16" t="s">
        <v>28</v>
      </c>
      <c r="C7" s="17" t="s">
        <v>468</v>
      </c>
      <c r="D7" s="6"/>
      <c r="E7" s="18" t="s">
        <v>467</v>
      </c>
      <c r="F7" s="16"/>
      <c r="G7" s="16"/>
      <c r="H7" s="6"/>
      <c r="I7" s="6"/>
      <c r="J7" s="6"/>
    </row>
    <row r="8" spans="1:10" ht="12.75" customHeight="1">
      <c r="A8" s="15" t="s">
        <v>36</v>
      </c>
      <c r="B8" s="15" t="s">
        <v>38</v>
      </c>
      <c r="C8" s="15" t="s">
        <v>40</v>
      </c>
      <c r="D8" s="15" t="s">
        <v>41</v>
      </c>
      <c r="E8" s="15" t="s">
        <v>42</v>
      </c>
      <c r="F8" s="15" t="s">
        <v>44</v>
      </c>
      <c r="G8" s="15" t="s">
        <v>46</v>
      </c>
      <c r="H8" s="15" t="s">
        <v>48</v>
      </c>
      <c r="I8" s="15"/>
      <c r="J8" s="15" t="s">
        <v>53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49</v>
      </c>
      <c r="I9" s="15" t="s">
        <v>51</v>
      </c>
      <c r="J9" s="15"/>
    </row>
    <row r="10" spans="1:10" ht="12.75" customHeight="1">
      <c r="A10" s="15" t="s">
        <v>37</v>
      </c>
      <c r="B10" s="15" t="s">
        <v>39</v>
      </c>
      <c r="C10" s="15" t="s">
        <v>33</v>
      </c>
      <c r="D10" s="15" t="s">
        <v>32</v>
      </c>
      <c r="E10" s="15" t="s">
        <v>43</v>
      </c>
      <c r="F10" s="15" t="s">
        <v>45</v>
      </c>
      <c r="G10" s="15" t="s">
        <v>47</v>
      </c>
      <c r="H10" s="15" t="s">
        <v>50</v>
      </c>
      <c r="I10" s="15" t="s">
        <v>52</v>
      </c>
      <c r="J10" s="15" t="s">
        <v>54</v>
      </c>
    </row>
    <row r="11" spans="1:18" ht="12.75" customHeight="1">
      <c r="A11" s="27" t="s">
        <v>58</v>
      </c>
      <c r="B11" s="27"/>
      <c r="C11" s="28" t="s">
        <v>37</v>
      </c>
      <c r="D11" s="27"/>
      <c r="E11" s="29" t="s">
        <v>59</v>
      </c>
      <c r="F11" s="27"/>
      <c r="G11" s="27"/>
      <c r="H11" s="27"/>
      <c r="I11" s="30">
        <f>0+Q11</f>
      </c>
      <c r="J11" s="27"/>
      <c r="O11">
        <f>0+R11</f>
      </c>
      <c r="Q11">
        <f>0+I12</f>
      </c>
      <c r="R11">
        <f>0+O12</f>
      </c>
    </row>
    <row r="12" spans="1:16" ht="12.75">
      <c r="A12" s="26" t="s">
        <v>60</v>
      </c>
      <c r="B12" s="31" t="s">
        <v>199</v>
      </c>
      <c r="C12" s="31" t="s">
        <v>396</v>
      </c>
      <c r="D12" s="26" t="s">
        <v>77</v>
      </c>
      <c r="E12" s="32" t="s">
        <v>397</v>
      </c>
      <c r="F12" s="33" t="s">
        <v>393</v>
      </c>
      <c r="G12" s="34">
        <v>1</v>
      </c>
      <c r="H12" s="35">
        <v>50000</v>
      </c>
      <c r="I12" s="35">
        <f>ROUND(ROUND(H12,2)*ROUND(G12,3),2)</f>
      </c>
      <c r="J12" s="33" t="s">
        <v>65</v>
      </c>
      <c r="O12">
        <f>(I12*21)/100</f>
      </c>
      <c r="P12" t="s">
        <v>33</v>
      </c>
    </row>
    <row r="13" spans="1:5" ht="12.75">
      <c r="A13" s="36" t="s">
        <v>66</v>
      </c>
      <c r="E13" s="37" t="s">
        <v>471</v>
      </c>
    </row>
    <row r="14" spans="1:5" ht="25.5">
      <c r="A14" s="38" t="s">
        <v>68</v>
      </c>
      <c r="E14" s="39" t="s">
        <v>472</v>
      </c>
    </row>
    <row r="15" spans="1:5" ht="12.75">
      <c r="A15" t="s">
        <v>70</v>
      </c>
      <c r="E15" s="37" t="s">
        <v>399</v>
      </c>
    </row>
    <row r="16" spans="1:18" ht="12.75" customHeight="1">
      <c r="A16" s="6" t="s">
        <v>58</v>
      </c>
      <c r="B16" s="6"/>
      <c r="C16" s="41" t="s">
        <v>50</v>
      </c>
      <c r="D16" s="6"/>
      <c r="E16" s="29" t="s">
        <v>211</v>
      </c>
      <c r="F16" s="6"/>
      <c r="G16" s="6"/>
      <c r="H16" s="6"/>
      <c r="I16" s="42">
        <f>0+Q16</f>
      </c>
      <c r="J16" s="6"/>
      <c r="O16">
        <f>0+R16</f>
      </c>
      <c r="Q16">
        <f>0+I17+I21+I25+I29+I33+I37+I41+I45+I49+I53</f>
      </c>
      <c r="R16">
        <f>0+O17+O21+O25+O29+O33+O37+O41+O45+O49+O53</f>
      </c>
    </row>
    <row r="17" spans="1:16" ht="12.75">
      <c r="A17" s="26" t="s">
        <v>60</v>
      </c>
      <c r="B17" s="31" t="s">
        <v>32</v>
      </c>
      <c r="C17" s="31" t="s">
        <v>473</v>
      </c>
      <c r="D17" s="26" t="s">
        <v>77</v>
      </c>
      <c r="E17" s="32" t="s">
        <v>474</v>
      </c>
      <c r="F17" s="33" t="s">
        <v>202</v>
      </c>
      <c r="G17" s="34">
        <v>15</v>
      </c>
      <c r="H17" s="35">
        <v>16</v>
      </c>
      <c r="I17" s="35">
        <f>ROUND(ROUND(H17,2)*ROUND(G17,3),2)</f>
      </c>
      <c r="J17" s="33" t="s">
        <v>65</v>
      </c>
      <c r="O17">
        <f>(I17*21)/100</f>
      </c>
      <c r="P17" t="s">
        <v>33</v>
      </c>
    </row>
    <row r="18" spans="1:5" ht="12.75">
      <c r="A18" s="36" t="s">
        <v>66</v>
      </c>
      <c r="E18" s="37" t="s">
        <v>77</v>
      </c>
    </row>
    <row r="19" spans="1:5" ht="114.75">
      <c r="A19" s="38" t="s">
        <v>68</v>
      </c>
      <c r="E19" s="39" t="s">
        <v>475</v>
      </c>
    </row>
    <row r="20" spans="1:5" ht="38.25">
      <c r="A20" t="s">
        <v>70</v>
      </c>
      <c r="E20" s="37" t="s">
        <v>476</v>
      </c>
    </row>
    <row r="21" spans="1:16" ht="25.5">
      <c r="A21" s="26" t="s">
        <v>60</v>
      </c>
      <c r="B21" s="31" t="s">
        <v>39</v>
      </c>
      <c r="C21" s="31" t="s">
        <v>227</v>
      </c>
      <c r="D21" s="26" t="s">
        <v>77</v>
      </c>
      <c r="E21" s="32" t="s">
        <v>228</v>
      </c>
      <c r="F21" s="33" t="s">
        <v>202</v>
      </c>
      <c r="G21" s="34">
        <v>158</v>
      </c>
      <c r="H21" s="35">
        <v>2630</v>
      </c>
      <c r="I21" s="35">
        <f>ROUND(ROUND(H21,2)*ROUND(G21,3),2)</f>
      </c>
      <c r="J21" s="33" t="s">
        <v>65</v>
      </c>
      <c r="O21">
        <f>(I21*21)/100</f>
      </c>
      <c r="P21" t="s">
        <v>33</v>
      </c>
    </row>
    <row r="22" spans="1:5" ht="12.75">
      <c r="A22" s="36" t="s">
        <v>66</v>
      </c>
      <c r="E22" s="37" t="s">
        <v>77</v>
      </c>
    </row>
    <row r="23" spans="1:5" ht="318.75">
      <c r="A23" s="38" t="s">
        <v>68</v>
      </c>
      <c r="E23" s="39" t="s">
        <v>477</v>
      </c>
    </row>
    <row r="24" spans="1:5" ht="25.5">
      <c r="A24" t="s">
        <v>70</v>
      </c>
      <c r="E24" s="37" t="s">
        <v>230</v>
      </c>
    </row>
    <row r="25" spans="1:16" ht="12.75">
      <c r="A25" s="26" t="s">
        <v>60</v>
      </c>
      <c r="B25" s="31" t="s">
        <v>33</v>
      </c>
      <c r="C25" s="31" t="s">
        <v>478</v>
      </c>
      <c r="D25" s="26" t="s">
        <v>77</v>
      </c>
      <c r="E25" s="32" t="s">
        <v>479</v>
      </c>
      <c r="F25" s="33" t="s">
        <v>202</v>
      </c>
      <c r="G25" s="34">
        <v>158</v>
      </c>
      <c r="H25" s="35">
        <v>159</v>
      </c>
      <c r="I25" s="35">
        <f>ROUND(ROUND(H25,2)*ROUND(G25,3),2)</f>
      </c>
      <c r="J25" s="33" t="s">
        <v>65</v>
      </c>
      <c r="O25">
        <f>(I25*21)/100</f>
      </c>
      <c r="P25" t="s">
        <v>33</v>
      </c>
    </row>
    <row r="26" spans="1:5" ht="12.75">
      <c r="A26" s="36" t="s">
        <v>66</v>
      </c>
      <c r="E26" s="37" t="s">
        <v>77</v>
      </c>
    </row>
    <row r="27" spans="1:5" ht="344.25">
      <c r="A27" s="38" t="s">
        <v>68</v>
      </c>
      <c r="E27" s="39" t="s">
        <v>480</v>
      </c>
    </row>
    <row r="28" spans="1:5" ht="25.5">
      <c r="A28" t="s">
        <v>70</v>
      </c>
      <c r="E28" s="37" t="s">
        <v>481</v>
      </c>
    </row>
    <row r="29" spans="1:16" ht="12.75">
      <c r="A29" s="26" t="s">
        <v>60</v>
      </c>
      <c r="B29" s="31" t="s">
        <v>54</v>
      </c>
      <c r="C29" s="31" t="s">
        <v>482</v>
      </c>
      <c r="D29" s="26" t="s">
        <v>77</v>
      </c>
      <c r="E29" s="32" t="s">
        <v>483</v>
      </c>
      <c r="F29" s="33" t="s">
        <v>484</v>
      </c>
      <c r="G29" s="34">
        <v>23700</v>
      </c>
      <c r="H29" s="35">
        <v>7</v>
      </c>
      <c r="I29" s="35">
        <f>ROUND(ROUND(H29,2)*ROUND(G29,3),2)</f>
      </c>
      <c r="J29" s="33" t="s">
        <v>65</v>
      </c>
      <c r="O29">
        <f>(I29*21)/100</f>
      </c>
      <c r="P29" t="s">
        <v>33</v>
      </c>
    </row>
    <row r="30" spans="1:5" ht="12.75">
      <c r="A30" s="36" t="s">
        <v>66</v>
      </c>
      <c r="E30" s="37" t="s">
        <v>77</v>
      </c>
    </row>
    <row r="31" spans="1:5" ht="51">
      <c r="A31" s="38" t="s">
        <v>68</v>
      </c>
      <c r="E31" s="39" t="s">
        <v>485</v>
      </c>
    </row>
    <row r="32" spans="1:5" ht="25.5">
      <c r="A32" t="s">
        <v>70</v>
      </c>
      <c r="E32" s="37" t="s">
        <v>486</v>
      </c>
    </row>
    <row r="33" spans="1:16" ht="12.75">
      <c r="A33" s="26" t="s">
        <v>60</v>
      </c>
      <c r="B33" s="31" t="s">
        <v>45</v>
      </c>
      <c r="C33" s="31" t="s">
        <v>487</v>
      </c>
      <c r="D33" s="26" t="s">
        <v>77</v>
      </c>
      <c r="E33" s="32" t="s">
        <v>488</v>
      </c>
      <c r="F33" s="33" t="s">
        <v>202</v>
      </c>
      <c r="G33" s="34">
        <v>10</v>
      </c>
      <c r="H33" s="35">
        <v>18100</v>
      </c>
      <c r="I33" s="35">
        <f>ROUND(ROUND(H33,2)*ROUND(G33,3),2)</f>
      </c>
      <c r="J33" s="33" t="s">
        <v>65</v>
      </c>
      <c r="O33">
        <f>(I33*21)/100</f>
      </c>
      <c r="P33" t="s">
        <v>33</v>
      </c>
    </row>
    <row r="34" spans="1:5" ht="12.75">
      <c r="A34" s="36" t="s">
        <v>66</v>
      </c>
      <c r="E34" s="37" t="s">
        <v>77</v>
      </c>
    </row>
    <row r="35" spans="1:5" ht="38.25">
      <c r="A35" s="38" t="s">
        <v>68</v>
      </c>
      <c r="E35" s="39" t="s">
        <v>489</v>
      </c>
    </row>
    <row r="36" spans="1:5" ht="63.75">
      <c r="A36" t="s">
        <v>70</v>
      </c>
      <c r="E36" s="37" t="s">
        <v>490</v>
      </c>
    </row>
    <row r="37" spans="1:16" ht="12.75">
      <c r="A37" s="26" t="s">
        <v>60</v>
      </c>
      <c r="B37" s="31" t="s">
        <v>50</v>
      </c>
      <c r="C37" s="31" t="s">
        <v>491</v>
      </c>
      <c r="D37" s="26" t="s">
        <v>77</v>
      </c>
      <c r="E37" s="32" t="s">
        <v>492</v>
      </c>
      <c r="F37" s="33" t="s">
        <v>202</v>
      </c>
      <c r="G37" s="34">
        <v>10</v>
      </c>
      <c r="H37" s="35">
        <v>978</v>
      </c>
      <c r="I37" s="35">
        <f>ROUND(ROUND(H37,2)*ROUND(G37,3),2)</f>
      </c>
      <c r="J37" s="33" t="s">
        <v>65</v>
      </c>
      <c r="O37">
        <f>(I37*21)/100</f>
      </c>
      <c r="P37" t="s">
        <v>33</v>
      </c>
    </row>
    <row r="38" spans="1:5" ht="12.75">
      <c r="A38" s="36" t="s">
        <v>66</v>
      </c>
      <c r="E38" s="37" t="s">
        <v>77</v>
      </c>
    </row>
    <row r="39" spans="1:5" ht="38.25">
      <c r="A39" s="38" t="s">
        <v>68</v>
      </c>
      <c r="E39" s="39" t="s">
        <v>489</v>
      </c>
    </row>
    <row r="40" spans="1:5" ht="25.5">
      <c r="A40" t="s">
        <v>70</v>
      </c>
      <c r="E40" s="37" t="s">
        <v>493</v>
      </c>
    </row>
    <row r="41" spans="1:16" ht="12.75">
      <c r="A41" s="26" t="s">
        <v>60</v>
      </c>
      <c r="B41" s="31" t="s">
        <v>52</v>
      </c>
      <c r="C41" s="31" t="s">
        <v>494</v>
      </c>
      <c r="D41" s="26" t="s">
        <v>77</v>
      </c>
      <c r="E41" s="32" t="s">
        <v>495</v>
      </c>
      <c r="F41" s="33" t="s">
        <v>484</v>
      </c>
      <c r="G41" s="34">
        <v>1500</v>
      </c>
      <c r="H41" s="35">
        <v>208</v>
      </c>
      <c r="I41" s="35">
        <f>ROUND(ROUND(H41,2)*ROUND(G41,3),2)</f>
      </c>
      <c r="J41" s="33" t="s">
        <v>65</v>
      </c>
      <c r="O41">
        <f>(I41*21)/100</f>
      </c>
      <c r="P41" t="s">
        <v>33</v>
      </c>
    </row>
    <row r="42" spans="1:5" ht="12.75">
      <c r="A42" s="36" t="s">
        <v>66</v>
      </c>
      <c r="E42" s="37" t="s">
        <v>77</v>
      </c>
    </row>
    <row r="43" spans="1:5" ht="51">
      <c r="A43" s="38" t="s">
        <v>68</v>
      </c>
      <c r="E43" s="39" t="s">
        <v>496</v>
      </c>
    </row>
    <row r="44" spans="1:5" ht="25.5">
      <c r="A44" t="s">
        <v>70</v>
      </c>
      <c r="E44" s="37" t="s">
        <v>497</v>
      </c>
    </row>
    <row r="45" spans="1:16" ht="12.75">
      <c r="A45" s="26" t="s">
        <v>60</v>
      </c>
      <c r="B45" s="31" t="s">
        <v>183</v>
      </c>
      <c r="C45" s="31" t="s">
        <v>498</v>
      </c>
      <c r="D45" s="26" t="s">
        <v>77</v>
      </c>
      <c r="E45" s="32" t="s">
        <v>499</v>
      </c>
      <c r="F45" s="33" t="s">
        <v>202</v>
      </c>
      <c r="G45" s="34">
        <v>2</v>
      </c>
      <c r="H45" s="35">
        <v>113</v>
      </c>
      <c r="I45" s="35">
        <f>ROUND(ROUND(H45,2)*ROUND(G45,3),2)</f>
      </c>
      <c r="J45" s="33" t="s">
        <v>65</v>
      </c>
      <c r="O45">
        <f>(I45*21)/100</f>
      </c>
      <c r="P45" t="s">
        <v>33</v>
      </c>
    </row>
    <row r="46" spans="1:5" ht="12.75">
      <c r="A46" s="36" t="s">
        <v>66</v>
      </c>
      <c r="E46" s="37" t="s">
        <v>77</v>
      </c>
    </row>
    <row r="47" spans="1:5" ht="38.25">
      <c r="A47" s="38" t="s">
        <v>68</v>
      </c>
      <c r="E47" s="39" t="s">
        <v>500</v>
      </c>
    </row>
    <row r="48" spans="1:5" ht="25.5">
      <c r="A48" t="s">
        <v>70</v>
      </c>
      <c r="E48" s="37" t="s">
        <v>493</v>
      </c>
    </row>
    <row r="49" spans="1:16" ht="12.75">
      <c r="A49" s="26" t="s">
        <v>60</v>
      </c>
      <c r="B49" s="31" t="s">
        <v>47</v>
      </c>
      <c r="C49" s="31" t="s">
        <v>501</v>
      </c>
      <c r="D49" s="26" t="s">
        <v>77</v>
      </c>
      <c r="E49" s="32" t="s">
        <v>502</v>
      </c>
      <c r="F49" s="33" t="s">
        <v>202</v>
      </c>
      <c r="G49" s="34">
        <v>2</v>
      </c>
      <c r="H49" s="35">
        <v>2500</v>
      </c>
      <c r="I49" s="35">
        <f>ROUND(ROUND(H49,2)*ROUND(G49,3),2)</f>
      </c>
      <c r="J49" s="33" t="s">
        <v>65</v>
      </c>
      <c r="O49">
        <f>(I49*21)/100</f>
      </c>
      <c r="P49" t="s">
        <v>33</v>
      </c>
    </row>
    <row r="50" spans="1:5" ht="12.75">
      <c r="A50" s="36" t="s">
        <v>66</v>
      </c>
      <c r="E50" s="37" t="s">
        <v>77</v>
      </c>
    </row>
    <row r="51" spans="1:5" ht="38.25">
      <c r="A51" s="38" t="s">
        <v>68</v>
      </c>
      <c r="E51" s="39" t="s">
        <v>500</v>
      </c>
    </row>
    <row r="52" spans="1:5" ht="51">
      <c r="A52" t="s">
        <v>70</v>
      </c>
      <c r="E52" s="37" t="s">
        <v>503</v>
      </c>
    </row>
    <row r="53" spans="1:16" ht="12.75">
      <c r="A53" s="26" t="s">
        <v>60</v>
      </c>
      <c r="B53" s="31" t="s">
        <v>186</v>
      </c>
      <c r="C53" s="31" t="s">
        <v>504</v>
      </c>
      <c r="D53" s="26" t="s">
        <v>77</v>
      </c>
      <c r="E53" s="32" t="s">
        <v>505</v>
      </c>
      <c r="F53" s="33" t="s">
        <v>484</v>
      </c>
      <c r="G53" s="34">
        <v>300</v>
      </c>
      <c r="H53" s="35">
        <v>13</v>
      </c>
      <c r="I53" s="35">
        <f>ROUND(ROUND(H53,2)*ROUND(G53,3),2)</f>
      </c>
      <c r="J53" s="33" t="s">
        <v>65</v>
      </c>
      <c r="O53">
        <f>(I53*21)/100</f>
      </c>
      <c r="P53" t="s">
        <v>33</v>
      </c>
    </row>
    <row r="54" spans="1:5" ht="12.75">
      <c r="A54" s="36" t="s">
        <v>66</v>
      </c>
      <c r="E54" s="37" t="s">
        <v>77</v>
      </c>
    </row>
    <row r="55" spans="1:5" ht="51">
      <c r="A55" s="38" t="s">
        <v>68</v>
      </c>
      <c r="E55" s="39" t="s">
        <v>506</v>
      </c>
    </row>
    <row r="56" spans="1:5" ht="25.5">
      <c r="A56" t="s">
        <v>70</v>
      </c>
      <c r="E56" s="37" t="s">
        <v>497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