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3_SO 103a" sheetId="2" r:id="rId2"/>
    <sheet name="_ZV_HZV_SO 103_SO 103b" sheetId="3" r:id="rId3"/>
    <sheet name="_ZV_HZV_SO 202" sheetId="4" r:id="rId4"/>
    <sheet name="_ZV_HZV_SO 301" sheetId="5" r:id="rId5"/>
    <sheet name="_ZV_HZV_SO 801" sheetId="6" r:id="rId6"/>
    <sheet name="_ZV_ZVV_SO 001" sheetId="7" r:id="rId7"/>
    <sheet name="_ZV_ZVV_SO 103" sheetId="8" r:id="rId8"/>
    <sheet name="_ZV_ZVV_SO 402" sheetId="9" r:id="rId9"/>
    <sheet name="_ZV_ZVV_SO 901" sheetId="10" r:id="rId10"/>
    <sheet name="NV_SO 001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<sst xmlns="http://schemas.openxmlformats.org/spreadsheetml/2006/main" count="2675" uniqueCount="607">
  <si>
    <t>Firma: DIK</t>
  </si>
  <si>
    <t>Rekapitulace ceny</t>
  </si>
  <si>
    <t>Stavba: A066_20_III - MODERNIZACE SILNICE II/366 POHLEDY (VČETNĚ PRŮTAHU OBCÍ) - KŘENOV KŘIŽOVATKA S II/368 - III.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</si>
  <si>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</si>
  <si>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</si>
  <si>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</si>
  <si>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</si>
  <si>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</si>
  <si>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</si>
  <si>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</si>
  <si>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</si>
  <si>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</si>
  <si>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</si>
  <si>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</si>
  <si>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</si>
  <si>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A066_20_III</t>
  </si>
  <si>
    <t>MODERNIZACE SILNICE II/366 POHLEDY (VČETNĚ PRŮTAHU OBCÍ) - KŘENOV KŘIŽOVATKA S II/368 - III.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</si>
  <si>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</si>
  <si>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</si>
  <si>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</si>
  <si>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</si>
  <si>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</si>
  <si>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</si>
  <si>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</si>
  <si>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</si>
  <si>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103</t>
  </si>
  <si>
    <t>SO 103 SILNICE II/366 PRŮTAH OBCÍ KŘENOV</t>
  </si>
  <si>
    <t>O3</t>
  </si>
  <si>
    <t>Rozpočet:</t>
  </si>
  <si>
    <t>0,00</t>
  </si>
  <si>
    <t>15,00</t>
  </si>
  <si>
    <t>21,00</t>
  </si>
  <si>
    <t>3</t>
  </si>
  <si>
    <t>2</t>
  </si>
  <si>
    <t>SO 103a</t>
  </si>
  <si>
    <t>SO 103 SILNICE II/366 PRŮTAH OBCÍ KŘENOV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</si>
  <si>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</si>
  <si>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</si>
  <si>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</si>
  <si>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</si>
  <si>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</si>
  <si>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</si>
  <si>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</si>
  <si>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</si>
  <si>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</si>
  <si>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</si>
  <si>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</si>
  <si>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</si>
  <si>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</si>
  <si>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</si>
  <si>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</si>
  <si>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</si>
  <si>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</si>
  <si>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</si>
  <si>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</si>
  <si>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</si>
  <si>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103</t>
  </si>
  <si>
    <t xml:space="preserve">      SO 103a</t>
  </si>
  <si>
    <t>SD</t>
  </si>
  <si>
    <t>Všeobecné konstrukce a práce</t>
  </si>
  <si>
    <t>P</t>
  </si>
  <si>
    <t>014102</t>
  </si>
  <si>
    <t/>
  </si>
  <si>
    <t>POPLATKY ZA SKLÁDKU</t>
  </si>
  <si>
    <t>T</t>
  </si>
  <si>
    <t>2019_OTSKP</t>
  </si>
  <si>
    <t>PP</t>
  </si>
  <si>
    <t>Zemina a kamení (17 05 04).Příslušná skládka bude odsouhlasena investore. Investor požaduje k fakturaci této položky doložit vážní lístky ze skládky a doklad o úhradě poplatku za skládku za uvedený materiál z této stavby.  
Položka bude čerpána pouze na přímý příkaz TDI a investora.</t>
  </si>
  <si>
    <t>VV</t>
  </si>
  <si>
    <t>113328 
1605,5*2,0=3 211,000 [A] 
12373 
535,0*2=1 070,000 [B] 
131738 
37,3*2=74,600 [C] 
132738 
320,57*2=641,140 [D] 
Celkem: A+B+C+D=4 996,740 [E]</t>
  </si>
  <si>
    <t>TS</t>
  </si>
  <si>
    <t>zahrnuje veškeré poplatky provozovateli skládky související s uložením odpadu na skládce.</t>
  </si>
  <si>
    <t>61</t>
  </si>
  <si>
    <t>poplatek za kamen</t>
  </si>
  <si>
    <t>74,75*2,3=171,925 [A]</t>
  </si>
  <si>
    <t>014132</t>
  </si>
  <si>
    <t>POPLATKY ZA SKLÁDKU TYP S-NO (NEBEZPEČNÝ ODPAD)</t>
  </si>
  <si>
    <t>17 03 01 -  Asfaltové směsi obsahující dehet. Příslušná skládka bude odsouhlasena investorem. Investor požaduje k fakturaci této položky doložit vážní lístky ze skládky a doklad o úhradě poplatku za skládku za uvedený materiál z této stavby.</t>
  </si>
  <si>
    <t>hmotnost 2,4t/m3.   
Objem*přepočet na tuny  
Položka č. 113138 Odstranění krytu vozovky (s obsahem dehtu)  
892*6,0*0.1*2,4=1 284,480 [A] 
Celkem: A=1 284,480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</si>
  <si>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</si>
  <si>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</si>
  <si>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</si>
  <si>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</si>
  <si>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892*6,0*0.1=535,200 [A] 
Celkem: A=535,200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</si>
  <si>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</si>
  <si>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60</t>
  </si>
  <si>
    <t>11313B</t>
  </si>
  <si>
    <t>ODSTRANĚNÍ KRYTU ZPEVNĚNÝCH PLOCH S ASFALTOVÝM POJIVEM - DOPRAVA</t>
  </si>
  <si>
    <t>tkm</t>
  </si>
  <si>
    <t>hmotnost 2,4 t/m3   
Objem*přepočet na tuny   
Položka č. 113138  
892*6,0*0.1*2,4=1284.48 t 
55*1284,48=70 646,400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</si>
  <si>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</si>
  <si>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</si>
  <si>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</si>
  <si>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892*6,0*0.3=1 605,600 [A]</t>
  </si>
  <si>
    <t>113728</t>
  </si>
  <si>
    <t>FRÉZOVÁNÍ ZPEVNĚNÝCH PLOCH ASFALTOVÝCH, ODVOZ DO 20KM</t>
  </si>
  <si>
    <t>16</t>
  </si>
  <si>
    <t>123738</t>
  </si>
  <si>
    <t>ODKOP PRO SPOD STAVBU SILNIC A ŽELEZNIC TŘ. I, ODVOZ DO 20KM</t>
  </si>
  <si>
    <t>Viz.výkres C.3, D1.1-7 
Parametry, provedení dle zadávací dokumentace. 
0,3*2*892=535,200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</si>
  <si>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</si>
  <si>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</si>
  <si>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</si>
  <si>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</si>
  <si>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1,0*1,0*1,3*22=28,600 [A] 
Lapač splaven 
1,70*1,6*1,6*2=8,704 [B] 
Celkem: A+B=37,304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</si>
  <si>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</si>
  <si>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</si>
  <si>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</si>
  <si>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0,5*0,5*0,6*892=133,800 [A] 
0,5*0,5*0,6*892=133,800 [B] 
přípojky uličních vpustí 
pravá strana 
(4,40+4,10+4,20+4,10+4,40+4,20+4,20+4,20+4,10)*0,6*0,9=36,014 [C] 
levá strana 
(0,5+1,0+1,0+1,25+0,9+1,40+1,0+1,0+1,16)*0,6*0,9=8,676 [D] 
Přípojky lapač splavenin.  
km 6,049 00 vlevo 
6,0*0,6*1,0=3,600 [E] 
km 6,100 00 vpravo 
7,80*0,6*1,0=4,680 [F] 
Celkem: A+B+C+D+E+F=320,570 [G]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</si>
  <si>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</si>
  <si>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</si>
  <si>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</si>
  <si>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((4,40+4,10+4,20+4,10+4,40+4,20+4,20+4,20+4,10)*0,6*0,9)-(36,014*(3,14*0,1*0,1))=34,883 [C] 
levá strana 
((0,5+1,0+1,0+1,25+0,9+1,40+1,0+1,0+1,16)*0,6*0,9)-(8,676*(3,14*0,1*0,1))=8,404 [D] 
Přípojky lapač splavenin.  
km 6,049 00 vlevo 
(6,0*0,6*1,0)-(6,0*(3,14*0,15*0,15))=3,176 [E] 
km 6,100 00 vpravo 
7,80*0,6*1,0-(7,80*(3,14*0,15*0,15))=4,129 [F] 
Obsyp UV 
2*0,3*0,3*1,3*22=5,148 [G] 
Celkem: C+D+E+F+G=55,740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</si>
  <si>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</si>
  <si>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</si>
  <si>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</si>
  <si>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</si>
  <si>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</si>
  <si>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KM 6,000 - 6892 
[délka*prům.šíř]  
892*6,50=5 798,000 [A] 
Celkem: A=5 798,000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</si>
  <si>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</si>
  <si>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</si>
  <si>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</si>
  <si>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</si>
  <si>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</si>
  <si>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</si>
  <si>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2*892=1 784,000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</si>
  <si>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</si>
  <si>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</si>
  <si>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</si>
  <si>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</si>
  <si>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2*2,4*892=4 281,600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</si>
  <si>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</si>
  <si>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Komunikace</t>
  </si>
  <si>
    <t>562131</t>
  </si>
  <si>
    <t>VOZOVKOVÉ VRSTVY Z MATERIÁLŮ STABIL CEMENTEM TŘ I TL DO 150MM</t>
  </si>
  <si>
    <t>Viz.výkres C.3, D1.1-7 
Parametry, provedení dle zadávací dokumentace. 
892*6,70=5 976,400 [A] 
Celkem: A=5 976,400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</si>
  <si>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</si>
  <si>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12</t>
  </si>
  <si>
    <t>56334</t>
  </si>
  <si>
    <t>VOZOVKOVÉ VRSTVY ZE ŠTĚRKODRTI TL. DO 200MM</t>
  </si>
  <si>
    <t>Viz.výkres C.3, D1.1-7 
Parametry, provedení dle zadávací dokumentace. 
892*6,50=5 798,000 [A] 
Celkem: A=5 798,000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</si>
  <si>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</si>
  <si>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62</t>
  </si>
  <si>
    <t>572213</t>
  </si>
  <si>
    <t>SPOJOVACÍ POSTŘIK Z EMULZE DO 0,5KG/M2</t>
  </si>
  <si>
    <t>Viz.výkres C.3, D1.1-7 
Parametry, provedení dle zadávací dokumentace. 
892*6,0=5 352,000 [A] 
Celkem: A=5 352,000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</si>
  <si>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</si>
  <si>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63</t>
  </si>
  <si>
    <t>572221</t>
  </si>
  <si>
    <t>SPOJOVACÍ POSTŘIK Z ASFALTU DO 1,0KG/M2</t>
  </si>
  <si>
    <t>574A44</t>
  </si>
  <si>
    <t>ASFALTOVÝ BETON PRO OBRUSNÉ VRSTVY ACO 11+, 11S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</si>
  <si>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</si>
  <si>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</si>
  <si>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</si>
  <si>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</si>
  <si>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</si>
  <si>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</si>
  <si>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</si>
  <si>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</si>
  <si>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</si>
  <si>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</si>
  <si>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</si>
  <si>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</si>
  <si>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</si>
  <si>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</si>
  <si>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</si>
  <si>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</si>
  <si>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</si>
  <si>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</si>
  <si>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</si>
  <si>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</si>
  <si>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</si>
  <si>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</si>
  <si>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</si>
  <si>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</si>
  <si>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</si>
  <si>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</si>
  <si>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</si>
  <si>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2=2,000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</si>
  <si>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</si>
  <si>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</si>
  <si>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</si>
  <si>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</si>
  <si>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</si>
  <si>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12=12,000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</si>
  <si>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</si>
  <si>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</si>
  <si>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</si>
  <si>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</si>
  <si>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13=13,000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</si>
  <si>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</si>
  <si>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</si>
  <si>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</si>
  <si>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</si>
  <si>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</si>
  <si>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</si>
  <si>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</si>
  <si>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</si>
  <si>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2*892*0,125=223,000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</si>
  <si>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</si>
  <si>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</si>
  <si>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</si>
  <si>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</si>
  <si>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</si>
  <si>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</si>
  <si>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2*892=1 784,000 [A] 
Celkem: A=1 784,000 [B]</t>
  </si>
  <si>
    <t>Položka zahrnuje:  
dodání a pokládku betonových obrubníků o rozměrech předepsaných zadávací dokumentací  
betonové lože i boční betonovou opěrku.</t>
  </si>
  <si>
    <t>20</t>
  </si>
  <si>
    <t>966138</t>
  </si>
  <si>
    <t>BOURÁNÍ KONSTRUKCÍ Z KAMENE NA MC S ODVOZEM DO 20KM</t>
  </si>
  <si>
    <t>Viz.výkres C.3, D1.1-7 
Parametry, provedení dle zadávací dokumentace. 
2,3*0,5*65=74,750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</si>
  <si>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</si>
  <si>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19</t>
  </si>
  <si>
    <t>966188</t>
  </si>
  <si>
    <t>DEMONTÁŽ KONSTRUKCÍ KOVOVÝCH S ODVOZEM DO 20KM</t>
  </si>
  <si>
    <t>Viz.výkres C.3, D1.1-7 
Parametry, provedení dle zadávací dokumentace. 
65,00=65,000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</si>
  <si>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</si>
  <si>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</si>
  <si>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96687</t>
  </si>
  <si>
    <t>VYBOURÁNÍ ULIČNÍCH VPUSTÍ KOMPLETNÍCH</t>
  </si>
  <si>
    <t>Viz.výkres C.3, D1.1-7 
Parametry, provedení dle zadávací dokumentace. 
5=5,000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</si>
  <si>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</si>
  <si>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103b</t>
  </si>
  <si>
    <t>SO 103 SILNICE II/366 PRŮTAH OBCÍ KŘENOV - SANACE AKTIVNÍ ZÓNY</t>
  </si>
  <si>
    <t xml:space="preserve">      SO 103b</t>
  </si>
  <si>
    <t>hmotnost 2,0/m3.   
Objem*přepočet na tuny  
Položka č. 123838 Odkopávky pro spod stavbu:    
892*6,50*0,4*2,0=4 638,400 [A] 
Celkem: A=4 638,400 [B]</t>
  </si>
  <si>
    <t>KM 6,000 - 6892 
[délka*prům.šíř.*prům.tl.]  
892*6,50*0,4=2 319,200 [A] 
Celkem: A=2 319,200 [B]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</si>
  <si>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</si>
  <si>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</si>
  <si>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</si>
  <si>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KM 6,000 - 6892 
[délka*prům.šíř]  
892*6,50=5 798,000 [A] 
Celkem: A=5 798,000 [B]</t>
  </si>
  <si>
    <t>28997</t>
  </si>
  <si>
    <t>OPLÁŠTĚNÍ (ZPEVNĚNÍ) Z GEOTEXTILIE A GEOMŘÍŽOVIN</t>
  </si>
  <si>
    <t>KM 6,000 - 6892 
[délka*prům.šíř.]  
892*6,50=5 798,000 [A] 
Celkem: A=5 798,000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</si>
  <si>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</si>
  <si>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202</t>
  </si>
  <si>
    <t>Opěrná zeď v obci Křenov</t>
  </si>
  <si>
    <t xml:space="preserve">    SO 202</t>
  </si>
  <si>
    <t>54</t>
  </si>
  <si>
    <t>Zemina a kamení, objemová hmotnost 2 t/m3.  
Odvoz na skládku určenou zhotovitelem.</t>
  </si>
  <si>
    <t>kamenná suť a zemina 2 t/m3 
souvisí s pol. 
131738   456,35=456,350 [B] 
Celkem: B=456,350 [C] 
přepočet m3 na tuny 
C*2=912,700 [D]</t>
  </si>
  <si>
    <t>51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</si>
  <si>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</si>
  <si>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</si>
  <si>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</si>
  <si>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</si>
  <si>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</si>
  <si>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HLOUBENÍ JAM ZAPAŽ I NEPAŽ TŘ. I, odvoz na skládku dle určení zhotovitele</t>
  </si>
  <si>
    <t>výkopy 
(plocha řezuxdélka) 
456,35=456,350 [A] 
(viz příloha D.2.4) 
poplatky za skládku viz pol.014102.1</t>
  </si>
  <si>
    <t>47</t>
  </si>
  <si>
    <t>17481</t>
  </si>
  <si>
    <t>ZÁSYP JAM A RÝH Z NAKUPOVANÝCH MATERIÁLŮ</t>
  </si>
  <si>
    <t>ochranný zásyp pro těsnicí folii PE, těžený štěrk fr.0-4 
šířkaxdélkaxtloušťka 
1,85*57*0.3=31,635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</si>
  <si>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</si>
  <si>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</t>
  </si>
  <si>
    <t>21331</t>
  </si>
  <si>
    <t>DRENÁŽNÍ VRSTVY Z BETONU MEZEROVITÉHO (DRENÁŽNÍHO)</t>
  </si>
  <si>
    <t>lože pro drenáž za rubem opěry 
šířkaxvýškaxdélka 
0.25*0.24*57=3,420 [A] 
(viz příloha D.2.4)</t>
  </si>
  <si>
    <t>Položka zahrnuje:  
- dodávku předepsaného materiálu pro drenážní vrstvu, včetně mimostaveništní a vnitrostaveništní dopravy  
- provedení drenážní vrstvy předepsaných rozměrů a předepsaného tvaru</t>
  </si>
  <si>
    <t>22694</t>
  </si>
  <si>
    <t>ZÁPOROVÉ PAŽENÍ Z KOVU DOČASNÉ</t>
  </si>
  <si>
    <t>2018_OTSKP</t>
  </si>
  <si>
    <t>dočasné záporové pažení - beraněné profily HEB 240 á 2 m 
jednotková hmotnost HEB 240 kg/m 83,2=83,200 [A] 
početxdélkaxjedn.hmotnostxpřepočet na tuny 
zápory HEB 240 (1*4+8*5+7*6+10*5+2*4)*0,0832=11,981 [B] 
drobný nevykázaný materiál 20% (B)*0,2=2,396 [F] 
CELKEM:  B+F=14,377 [G] 
(viz přílohy D.2.4)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</si>
  <si>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</si>
  <si>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</si>
  <si>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</si>
  <si>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plocha výdřevy záporového pažení 
šířkaxvýška 
135,6=135,600 [A] 
(viz přílohy D.2.4)</t>
  </si>
  <si>
    <t>položka zahrnuje osazení pažin bez ohledu na druh, jejich opotřebení a jejich odstranění</t>
  </si>
  <si>
    <t>Svislé konstrukce</t>
  </si>
  <si>
    <t>36</t>
  </si>
  <si>
    <t>317325</t>
  </si>
  <si>
    <t>ŘÍMSY ZE ŽELEZOBETONU DO C30/37</t>
  </si>
  <si>
    <t>C30/37 XF4,XD3,XC4  souvisí s pol.317365 
plocha v příčném řezuxdélka 
0.2*57=11,400 [A] 
(viz příloha D.2.4)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</si>
  <si>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</si>
  <si>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</si>
  <si>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</si>
  <si>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</si>
  <si>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11,4*200*0.001=2,280 [A] 
(viz příloha D.2.1)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</si>
  <si>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</si>
  <si>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327324</t>
  </si>
  <si>
    <t>ZDI OPĚRNÉ, ZÁRUBNÍ, NÁBŘEŽNÍ ZE ŽELEZOVÉHO BETONU DO C25/30</t>
  </si>
  <si>
    <t>základ zdi C 25/30 XA1,XC4,XD3 a dřík zdi C 25/30 XF2, XD3,XC4 
základ - tloušťkaxšířkaxdélka   1*4+(1+1.22)/2*5+1.22*48+1.22*0.4*4=70,062 [A] 
DŘÍK - tloušťkaxdélkaxvýška 0,35*117,3=41,055 [C] 
Celkem: A+C=111,117 [D] 
(viz příloha D.2.5)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</si>
  <si>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</si>
  <si>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</si>
  <si>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</si>
  <si>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distanční tělíska betonová 
kubatura betonu x hmotnost výztuže v římse jednotková x převod kg na tuny 
111,117*250*0.001=27,779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</si>
  <si>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</si>
  <si>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</si>
  <si>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28</t>
  </si>
  <si>
    <t>451312</t>
  </si>
  <si>
    <t>PODKLADNÍ A VÝPLŇOVÉ VRSTVY Z PROSTÉHO BETONU C12/15</t>
  </si>
  <si>
    <t>podkladní beton základu X0 
tl.100 mm 
plocha příčného řezuxdélka 
0.1*(3.9*(4.6+5+0.6)+4.4*(48.6+2.5+3*0.6))=27,254 [A] 
(viz příloha D.2.4)</t>
  </si>
  <si>
    <t>451313</t>
  </si>
  <si>
    <t>PODKLADNÍ A VÝPLŇOVÉ VRSTVY Z PROSTÉHO BETONU C16/20</t>
  </si>
  <si>
    <t>pod drenážní  beton za rubem opěry a pod římsu 
plocha řezuxdélka 
0.1*0.25*57+0.25*64.8=17,625 [A] 
(viz příloha D.2.4)</t>
  </si>
  <si>
    <t>451314</t>
  </si>
  <si>
    <t>PODKLADNÍ A VÝPLŇOVÉ VRSTVY Z PROSTÉHO BETONU C25/30</t>
  </si>
  <si>
    <t>pro lomový kámen - zpevnění 
beton C25/30 XF2 tl.0.1m 
souvisí s pol.465512,  
plocha příčného řezuxdélka 
0.094*57+(6+4)*0.5*0.2=6,358 [A] 
(viz příloha D.2.4)</t>
  </si>
  <si>
    <t>45157</t>
  </si>
  <si>
    <t>PODKLADNÍ A VÝPLŇOVÉ VRSTVY Z KAMENIVA TĚŽENÉHO</t>
  </si>
  <si>
    <t>ŠP lože tl.100 mm pod dlažbu z lomového kamene a pod základ 
souvisí s pol.451314, 
plocha příčného řezuxdélka 
lože pod základ, těžený štěrk fr.0-4 
šířkaxdélkaxtloušťka 
(3.7*(4.6+5+0.6)+4.2*(48.6+2.5+3*0.6))*0,1=25,992 [B] 
lože pod kámen do betonu mimo zeď, těžený štěrk fr.0-4 
plochaxtloušťka 
(6+4)*0,5*0,1=0,500 [C] 
Celkem: B+C=26,492 [D] 
(viz příloha D.2.4)</t>
  </si>
  <si>
    <t>položka zahrnuje dodávku předepsaného kameniva, mimostaveništní a vnitrostaveništní dopravu a jeho uložení  
není-li v zadávací dokumentaci uvedeno jinak, jedná se o nakupovaný materiál</t>
  </si>
  <si>
    <t>458523</t>
  </si>
  <si>
    <t>VÝPLŇ ZA OPĚRAMI A ZDMI Z KAMENIVA DRCENÉHO, INDEX ZHUTNĚNÍ ID DO 0,9</t>
  </si>
  <si>
    <t>hutněný zásyp ŠD třídy A drcený fr.0-128 (Id=0.85-0.9) 
plocha řezuxprům.délka 
120,45=120,450 [A] 
hutněný zásyp  ŠD třídy A drcený fr.0-32 (Id=0.9) 
šířkaxvýškaxprům.délka 
125,89=125,890 [B] 
Celkem: A+B=246,340 [C] 
(viz příloha D.2.4)</t>
  </si>
  <si>
    <t>465512</t>
  </si>
  <si>
    <t>DLAŽBY Z LOMOVÉHO KAMENE NA MC</t>
  </si>
  <si>
    <t>lomový kámen (žula) tl.200 mm s ložem pol.451314 
plocha příčného řezuxdélka 
0.07*57+(6+4)*0.5*0.2=4,990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</si>
  <si>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</si>
  <si>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</si>
  <si>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</si>
  <si>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</si>
  <si>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plocha pod izolačními pásy 
délkaxšířka 
0.35*57+51.8=71,750 [E] 
plocha jen pro nátěry  
počet vrstevxvýškaxšířka 
3*((0.4*2+0.8+1.5-0.4)*(4+2.5)+(0.4*2+1.5+1.3-0.4)*(48+2.5)+2.3*0.46*3+0.35*1.5+2.8*0.46*7+0.35*1.3+50.5+(50.5+66.9))=1 080,660 [F]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</si>
  <si>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</si>
  <si>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711237</t>
  </si>
  <si>
    <t>IZOLACE ZVLÁŠT KONSTR PROTI VOL STÉK VODĚ Z PE FÓLIÍ</t>
  </si>
  <si>
    <t>folie PE tl.2 mm do těsnicí vrstvy za opěrou se zatažením pod drenážní trubku, zatažení za přechodovou oblast o 0.5 m 
šířkaxdélkaxpočet 
2,2*57=125,400 [A] 
(viz příloha D.2.4)</t>
  </si>
  <si>
    <t>711442</t>
  </si>
  <si>
    <t>IZOLACE MOSTOVEK CELOPLOŠNÁ ASFALTOVÝMI PÁSY S PEČETÍCÍ VRSTVOU</t>
  </si>
  <si>
    <t>hydroizolace pod římsou na svislých plochách  
délkaxšířka 
0.35*57+51.8=71,750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</si>
  <si>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</si>
  <si>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</si>
  <si>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</si>
  <si>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- ochranná geotextilie 600g/m2 pro izolační systém nátěrový 
plocha pro ochranu izolace 
výškaxdélkaxpočet 
(0.4*2+0.8+1.5-0.4)*(4+2.5)+(0.4*2+1.5+1.3-0.4)*(48+2.5)+2.3*0.46*3+0.35*1.5+2.8*0.46*7+0.35*1.3+50.5+(50.5+66.9)=360,220 [A] 
systém asfaltových pásů 
0.35*57+51.8=71,750 [B] 
Celkem: A+B=431,970 [C] 
(viz příloha D.2.4)</t>
  </si>
  <si>
    <t>položka zahrnuje:  
- dodání  předepsaného ochranného materiálu  
- zřízení ochrany izolace</t>
  </si>
  <si>
    <t>64</t>
  </si>
  <si>
    <t>78383</t>
  </si>
  <si>
    <t>NÁTĚRY BETON KONSTR TYP S4 (OS-C)</t>
  </si>
  <si>
    <t>pohledové plochy dříku  
dřík - obvodxdélka  
66,9=66,900 [A] 
(viz příloha D.2.4)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</si>
  <si>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</si>
  <si>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78385</t>
  </si>
  <si>
    <t>NÁTĚRY BETON KONSTR TYP S6 (OS-DII)</t>
  </si>
  <si>
    <t>pohledové plochy říms  
římsy - obvodxdélka  
1,3*57=74,100 [A] 
(viz příloha D.2.4)</t>
  </si>
  <si>
    <t>87444</t>
  </si>
  <si>
    <t>POTRUBÍ Z TRUB PLASTOVÝCH ODPADNÍCH DN DO 250MM</t>
  </si>
  <si>
    <t>prostup pro odvodnění zdi 
HDPE  trubka DN 180 tl.11 mm, s límcem-příruba min.průměr 400x5 (viz detaily) pro odvodnění skrz opěru 
6*0,5=3,000 [A] 
prostup pro odvodnění zdi 
trubka PVC DN 210 tl.5 mm - vložená do bednění 
6*0.36=2,160 [B] 
Celkem: A+B=5,160 [C] 
(viz příloha D.2.4)</t>
  </si>
  <si>
    <t>875332</t>
  </si>
  <si>
    <t>POTRUBÍ DREN Z TRUB PLAST DN DO 150MM DĚROVANÝCH</t>
  </si>
  <si>
    <t>drenážní trubka PE DN150 za rubem zdi  
délka 
13+44=57,000 [A] 
(viz příloha D.2.4)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</si>
  <si>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</si>
  <si>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9112B1</t>
  </si>
  <si>
    <t>ZÁBRADLÍ MOSTNÍ SE SVISLOU VÝPLNÍ - DODÁVKA A MONTÁŽ</t>
  </si>
  <si>
    <t>mostní zábradlí se svislou výplní kotveno do římsy pomocí chemických kotevpřes patní desku 
57=57,000 [A] 
(viz příloha D.2.4)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</si>
  <si>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</si>
  <si>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obrubník silniční (250/150/1000) s náběhy C25/30 XF4,XD3,XC4  
do bet.lože min.C16/20 XA1,XF1,XC2 
počet*délka 
56+2*(6+4)=76,000 [A] 
(viz příloha D.2.4)</t>
  </si>
  <si>
    <t>919111</t>
  </si>
  <si>
    <t>ŘEZÁNÍ ASFALTOVÉHO KRYTU VOZOVEK TL DO 50MM</t>
  </si>
  <si>
    <t>řezání drážky pro zálivku u obruby v obrusné vrstvě 
profil drážky 0,015*0,04 m 
početxdélka říms a obrub 
1*57=57,000 [A] 
(viz příloha D.2.4)</t>
  </si>
  <si>
    <t>položka zahrnuje řezání vozovkové vrstvy v předepsané tloušťce, včetně spotřeby vody</t>
  </si>
  <si>
    <t>931182</t>
  </si>
  <si>
    <t>VÝPLŇ DILATAČNÍCH SPAR Z POLYSTYRENU TL 20MM</t>
  </si>
  <si>
    <t>výplň dilatační spáry tl. 20 mm 
výškaxdélka (m2) 
0,27*0,8*5=1,080 [A] 
(viz příloha D.2.4)</t>
  </si>
  <si>
    <t>položka zahrnuje dodávku a osazení předepsaného materiálu, očištění ploch spáry před úpravou, očištění okolí spáry po úpravě</t>
  </si>
  <si>
    <t>931233</t>
  </si>
  <si>
    <t>VLOŽKA DILAT SPAR Z PRYŽ PÁSŮ ŠÍŘ DO 200MM PROFIL TL DO 9MM</t>
  </si>
  <si>
    <t>uzavírací pryžový profil dilatační spáry římsy 
délkaxpočet 
(0,8+0,25+0,25+0,27)*5=7,850 [A] 
(viz příloha D.2.4)</t>
  </si>
  <si>
    <t>931325</t>
  </si>
  <si>
    <t>TĚSNĚNÍ DILATAČ SPAR ASF ZÁLIVKOU MODIFIK PRŮŘ DO 600MM2</t>
  </si>
  <si>
    <t>těsnicí zálivka podél obruby v obrusné vrstvě 
profil drážky 0,015*0,04 m 
početxdélka říms a obrub 
1*57=57,000 [A] 
(viz příloha D.2.4)</t>
  </si>
  <si>
    <t>položka zahrnuje dodávku a osazení předepsaného materiálu, očištění ploch spáry před úpravou, očištění okolí spáry po úpravě  
nezahrnuje těsnící profil</t>
  </si>
  <si>
    <t>SO 301</t>
  </si>
  <si>
    <t>SO 301 DEŠŤOVÁ KANALIZACE V OBCI KŘENOV</t>
  </si>
  <si>
    <t xml:space="preserve">    SO 301</t>
  </si>
  <si>
    <t>POPLATKY ZA SKLÁDKU - ZEMINA</t>
  </si>
  <si>
    <t>2,0t/m3</t>
  </si>
  <si>
    <t>z položky 131738 
168,5*2=337,000 [A] 
z položky 132738 
2842,84*2=5 685,680 [B] 
z položky 132838 
2239,72*2=4 479,440 [C] 
z položky 133738 
272,8*2=545,600 [D] 
z položky 133838 
92,8*2=185,600 [E] 
Celkem: A+B+C+D+E=11 233,320 [F]</t>
  </si>
  <si>
    <t>POPLATKY ZA SKLÁDKU - NESTMELENÉ KAMENIVO, ŠTĚRK</t>
  </si>
  <si>
    <t>1,9t/m3</t>
  </si>
  <si>
    <t>z položky 113328 
109,62*1,9=208,278 [A]</t>
  </si>
  <si>
    <t>POPLATKY ZA SKLÁDKU - ASFALT</t>
  </si>
  <si>
    <t>2,4t/m3</t>
  </si>
  <si>
    <t>z položky 113138 
15,12*2,4=36,288 [A]</t>
  </si>
  <si>
    <t>11130</t>
  </si>
  <si>
    <t>SEJMUTÍ DRNU</t>
  </si>
  <si>
    <t>STOKA 1 
170*1,4=238,000 [A] 
9*1,4=12,600 [B] 
VSAKOVACÍ PROSTOR 
337=337,000 [C] 
Celkem: A+B+C=587,600 [D] 
D.3.2 SITUACE</t>
  </si>
  <si>
    <t>včetně vodorovné dopravy  a uložení na skládku</t>
  </si>
  <si>
    <t>ODSTRANĚNÍ KRYTU ZPEVNĚNÝCH PLOCH S ASFALT POJIVEM, ODVOZ NA SKLÁDKU DLE URČENÍ ZHOTOVITELE</t>
  </si>
  <si>
    <t>asfaltové plochy 
72*1,4*0,15=15,120 [A] 
D.3.2 SITUACE</t>
  </si>
  <si>
    <t>ODSTRAN PODKL ZPEVNĚNÝCH PLOCH Z KAMENIVA NESTMEL, ODVOZ NA SKLÁDKU DLE URČENÍ ZHOTOVITELE</t>
  </si>
  <si>
    <t>asfaltové plochy 
72*1,4*0,35=35,280 [A] 
štěrkové plochy 
177*1,4*0,3=74,340 [B] 
Celkem: A+B=109,620 [C] 
D.3.2 SITUACE</t>
  </si>
  <si>
    <t>12110</t>
  </si>
  <si>
    <t>SEJMUTÍ ORNICE NEBO LESNÍ PŮDY</t>
  </si>
  <si>
    <t>STOKA 1 
170*1,4*0,1=23,800 [A] 
9*1,7*0,1=1,530 [B] 
VSAKOVACÍ PROSTOR 
337*0,1=33,700 [C] 
Celkem: A+B+C=59,030 [D] 
D.3.2 SITUACE</t>
  </si>
  <si>
    <t>položka zahrnuje sejmutí ornice bez ohledu na tloušťku vrstvy a její vodorovnou dopravu  
nezahrnuje uložení na trvalou skládku</t>
  </si>
  <si>
    <t>HLOUBENÍ JAM ZAPAŽ I NEPAŽ TŘ. I, ODVOZ NA SKLÁDKU DLE URČENÍ ZHOTOVITELE</t>
  </si>
  <si>
    <t>VSAKOVACÍ PROSTOR 
337*0,5=168,500 [A]</t>
  </si>
  <si>
    <t>HLOUBENÍ RÝH ŠÍŘ DO 2M PAŽ I NEPAŽ TŘ. I, ODVOZ NA SKLÁDKU DLE URČENÍ ZHOTOVITELE</t>
  </si>
  <si>
    <t>923*1,4*2,2=2 842,840 [A] 
D.3.2 SITUACE 
D.3.3 PODÉLNÝ PROFIL</t>
  </si>
  <si>
    <t>132838</t>
  </si>
  <si>
    <t>HLOUBENÍ RÝH ŠÍŘ DO 2M PAŽ I NEPAŽ TŘ. II, ODVOZ NA SKLÁDKU DLE URČENÍ ZHOTOVITELE</t>
  </si>
  <si>
    <t>421*1,4*3,8=2 239,720 [A] 
D.3.2 SITUACE 
D.3.3 PODÉLNÝ PROFIL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</si>
  <si>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</si>
  <si>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</si>
  <si>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NA SKLÁDKU DLE URČENÍ ZHOTOVITELE</t>
  </si>
  <si>
    <t>31*(2*2*2,2)=272,800 [A] 
D.3.2 SITUACE 
D.3.3 PODÉLNÝ PROFIL</t>
  </si>
  <si>
    <t>133838</t>
  </si>
  <si>
    <t>HLOUBENÍ ŠACHET ZAPAŽ I NEPAŽ TŘ. II, ODVOZ NA SKLÁDKU DLE URČENÍ ZHOTOVITELE</t>
  </si>
  <si>
    <t>4*(2*2*5,8)=92,800 [A] 
D.3.2 SITUACE 
D.3.3 PODÉLNÝ PROFIL</t>
  </si>
  <si>
    <t>STOKA 1 
štěrk 0-63 
potrubí 
421*1,4*3=1 768,200 [A] 
923*1,4*1,4=1 809,080 [B] 
šachty 
4*(1*1*5,7)=22,800 [C] 
31*(1*1*2,1)=65,100 [D] 
VSAKOVACÍ PROSTOR 
štěrk 16-32 
337*0,5=168,500 [E] 
Celkem: A+B+C+D+E=3 833,680 [F]</t>
  </si>
  <si>
    <t>štěrkopísek 0-32mm</t>
  </si>
  <si>
    <t>1344*1,4*0,7=1 317,120 [A] 
D.3.4. VZOROVÉ ŘEZY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</si>
  <si>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</si>
  <si>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</si>
  <si>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</si>
  <si>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</si>
  <si>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</si>
  <si>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</si>
  <si>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</si>
  <si>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potrubí 
1343,98*1,4*0,1=188,157 [A] 
šachty 
35*2*2*0,1=14,000 [B] 
Celkem: A+B=202,157 [C] 
D.3.4. VZOROVÉ ŘEZY</t>
  </si>
  <si>
    <t>18</t>
  </si>
  <si>
    <t>výtokový objekt 
2*4*0,6=4,800 [A] 
D.3.2 SITUACE</t>
  </si>
  <si>
    <t>56330</t>
  </si>
  <si>
    <t>VOZOVKOVÉ VRSTVY ZE ŠTĚRKODRTI</t>
  </si>
  <si>
    <t>30</t>
  </si>
  <si>
    <t>asfaltové plochy 
72*1,4=100,800 [A] 
D.3.2 SITUACE</t>
  </si>
  <si>
    <t>5774AG</t>
  </si>
  <si>
    <t>VRSTVY PRO OBNOVU A OPRAVY Z ASF BETONU ACO 16S, 16+</t>
  </si>
  <si>
    <t>asfaltové plochy 
72*1,4*0,05=5,040 [A] 
D.3.2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</si>
  <si>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</si>
  <si>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5774BE</t>
  </si>
  <si>
    <t>VRSTVY PRO OBNOVU A OPRAVY Z ASF BETONU ACO 11+, 11S MODIFIK</t>
  </si>
  <si>
    <t>asfaltové plochy 
72*1,4*0,1=10,080 [A] 
D.3.2 SITUACE</t>
  </si>
  <si>
    <t>87446</t>
  </si>
  <si>
    <t>POTRUBÍ Z TRUB PLASTOVÝCH ODPADNÍCH DN DO 400MM</t>
  </si>
  <si>
    <t>PP DN400 SN16</t>
  </si>
  <si>
    <t>1344=1 344,000 [A] 
D.3.2 SITUACE 
D.3.3 PODÉLNÝ PROFIL</t>
  </si>
  <si>
    <t>894146</t>
  </si>
  <si>
    <t>ŠACHTY KANALIZAČNÍ Z BETON DÍLCŮ NA POTRUBÍ DN DO 400MM</t>
  </si>
  <si>
    <t>31=31,000 [A] 
D.3.2 SITUACE 
D.3.3 PODÉLNÝ PROFIL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</si>
  <si>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</si>
  <si>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896146</t>
  </si>
  <si>
    <t>SPADIŠTĚ KANALIZAČ Z BETON DÍLCŮ NA POTRUBÍ DN DO 400MM</t>
  </si>
  <si>
    <t>čedičový obklad 360°</t>
  </si>
  <si>
    <t>4=4,000 [A] 
D.3.2 SITUACE 
D.3.3 PODÉLNÝ PROFIL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</si>
  <si>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</si>
  <si>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899309</t>
  </si>
  <si>
    <t>DOPLŇKY NA POTRUBÍ - VÝSTRAŽNÁ FÓLIE</t>
  </si>
  <si>
    <t>1344=1 344,000 [A] 
D.3.1 TECHNICKÁ ZPRÁVA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</si>
  <si>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</si>
  <si>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</si>
  <si>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</si>
  <si>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35=35,000 [A] 
D.3.1 TECHNICKÁ ZPRÁVA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</si>
  <si>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</si>
  <si>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</si>
  <si>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</si>
  <si>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</si>
  <si>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</si>
  <si>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</si>
  <si>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</si>
  <si>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29</t>
  </si>
  <si>
    <t>9181B5</t>
  </si>
  <si>
    <t>ČELA PROPUSTU Z TRUB DN DO 400MM Z BETONU DO C 30/37</t>
  </si>
  <si>
    <t>výtokový objekt 
1=1,000 [A] 
D.3.2 SITUACE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</si>
  <si>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</si>
  <si>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SO 801</t>
  </si>
  <si>
    <t>SO 801 KÁCENÍ STROMŮ</t>
  </si>
  <si>
    <t xml:space="preserve">    SO 801</t>
  </si>
  <si>
    <t>014101</t>
  </si>
  <si>
    <t>Poplatek za uložení pařezu na příslušnou skládku</t>
  </si>
  <si>
    <t>3=3,000 [A] 
Celkem: A=3,000 [B]</t>
  </si>
  <si>
    <t>112148</t>
  </si>
  <si>
    <t>KÁCENÍ STROMŮ D KMENE DO 0,3M, ODVOZ DO 20KM</t>
  </si>
  <si>
    <t>Strom 
P208,P209,P210 
3=3,000 [A] 
Celkem: A=3,000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</si>
  <si>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</si>
  <si>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112218</t>
  </si>
  <si>
    <t>ODSTRANĚNÍ PAŘEZŮ D DO 0,5M,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</si>
  <si>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</si>
  <si>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ZVV</t>
  </si>
  <si>
    <t>VEDLEJŠÍ AKTIVITA PROJEKTU</t>
  </si>
  <si>
    <t>SO 001</t>
  </si>
  <si>
    <t>VŠEOBECNÉ A PŘEDBĚŽNÉ POLOŽKY</t>
  </si>
  <si>
    <t xml:space="preserve">  ZVV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</si>
  <si>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</si>
  <si>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</si>
  <si>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</si>
  <si>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</si>
  <si>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</si>
  <si>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</si>
  <si>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</si>
  <si>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</si>
  <si>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</si>
  <si>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</si>
  <si>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</si>
  <si>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</si>
  <si>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</si>
  <si>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</si>
  <si>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</si>
  <si>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</si>
  <si>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1=1,000 [A]</t>
  </si>
  <si>
    <t>zahrnuje veškeré náklady spojené s objednatelem požadovanými pracemi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</si>
  <si>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</si>
  <si>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</si>
  <si>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</si>
  <si>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</si>
  <si>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</si>
  <si>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</si>
  <si>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</si>
  <si>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</si>
  <si>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</si>
  <si>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</si>
  <si>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</si>
  <si>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</si>
  <si>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</si>
  <si>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</si>
  <si>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</si>
  <si>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</si>
  <si>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</si>
  <si>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</si>
  <si>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</si>
  <si>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</si>
  <si>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</si>
  <si>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</si>
  <si>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</si>
  <si>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</si>
  <si>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</si>
  <si>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</si>
  <si>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</si>
  <si>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</si>
  <si>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</si>
  <si>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</si>
  <si>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103 SILNICE II/366 PRŮTAH OBCÍ KŘENOV - SJEZDY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</si>
  <si>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</si>
  <si>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</si>
  <si>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
Objem*přepočet na tuny   
Položka č. 122738 Odkopávky a prokopávky:  
(355+250)*0,3*2=363,000 [C]</t>
  </si>
  <si>
    <t>Viz.výkres C.3.1-8, D.1.3.1,2 
poplatek za skládku uveden v položce: 014102.1 
Výkopy okolo inženýrských sítí se musí provádět ručně 
(355+250)*0,3=181,500 [A]</t>
  </si>
  <si>
    <t>Viz.výkres C.3.1-8, D.1.3.1,2 
Parametry, provedení dle zadávací dokumentace. Včetně příslušných zkoušek dle ZTKP, TKP, TP a ČSN.   
Min. modul přetvárnosti na zemní pláni viz.vzorové příčné řezy. 
(355+250)=605,000 [C]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</si>
  <si>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</si>
  <si>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</si>
  <si>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250=250,000 [A]</t>
  </si>
  <si>
    <t>Viz.výkres C.3.1-8, D.1.3.1,2 
Parametry, provedení dle zadávací dokumentace. Včetně příslušných zkoušek dle  ZTKP, TKP, TP a ČSN. 
štěrkodrť typ B frakce 0-32 
355=355,000 [J]</t>
  </si>
  <si>
    <t>56361</t>
  </si>
  <si>
    <t>VOZOVKOVÉ VRSTVY Z RECYKLOVANÉHO MATERIÁLU TL DO 50MM</t>
  </si>
  <si>
    <t>Viz.výkres C.3.1-8, D.1.3.1,2 
250=250,000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</si>
  <si>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</si>
  <si>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</si>
  <si>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</si>
  <si>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355+355=710,000 [J]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</si>
  <si>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</si>
  <si>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</si>
  <si>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355=355,000 [J]</t>
  </si>
  <si>
    <t>Viz.výkres C.3.1-8, D.1.3.1,2 
KCE "Z2"  - OBNOVENÍ ZPEVNĚNÝCH SJEZDŮ   
ACO 11+ (50 mm)   
355=355,000 [J]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</si>
  <si>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</si>
  <si>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</si>
  <si>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355=355,000 [J]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</si>
  <si>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</si>
  <si>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</si>
  <si>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</si>
  <si>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</si>
  <si>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</si>
  <si>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</si>
  <si>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DIO – DOPRAVNĚ INŽENÝRSKÉ OPATŘENÍ</t>
  </si>
  <si>
    <t xml:space="preserve">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</si>
  <si>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</si>
  <si>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</si>
  <si>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</si>
  <si>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</si>
  <si>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</si>
  <si>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</si>
  <si>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B1-1=1,000 [A]  
B4-1=1,000 [B]  
B24a-1=1,000 [C]  
E3a- 5=5,000 [D]  
E7b-1=1,000 [E]  
E9-9=9,000 [F]  
E13-5=5,000 [G]  
IP10a-2=2,000 [H] 
IP10b-3=3,000 [I]  
IP22-13=13,000 [J]  
IS11a-2=2,000 [K]  
IS11b-8=8,000 [L]  
IS11c-22=22,000 [M] 
Objézná trasa pro OV 
B1-1=1,000 [O]  
E3a-13=13,000 [P]  
E13-1=1,000 [Q]  
IP10a-5=5,000 [R]  
IP10b-8=8,000 [S]  
IP22-13=13,000 [T]  
IS11b-5=5,000 [U]  
IS11c-41=41,000 [V] 
Celkem: A+B+C+D+E+F+G+H+I+J+K+L+M+O+P+Q+R+S+T+U+V=160,000 [W]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</si>
  <si>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</si>
  <si>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</si>
  <si>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</si>
  <si>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</si>
  <si>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</si>
  <si>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</si>
  <si>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159*30*5=23 850,000 [A] 
Celkem: A=23 850,000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</si>
  <si>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</si>
  <si>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</si>
  <si>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</si>
  <si>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</si>
  <si>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</si>
  <si>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</si>
  <si>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</si>
  <si>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</si>
  <si>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</si>
  <si>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</si>
  <si>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</si>
  <si>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</si>
  <si>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</si>
  <si>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</si>
  <si>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</si>
  <si>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</si>
  <si>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</si>
  <si>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</si>
  <si>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</si>
  <si>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</si>
  <si>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</si>
  <si>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</si>
  <si>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</si>
  <si>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</si>
  <si>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</si>
  <si>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</si>
  <si>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</si>
  <si>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</si>
  <si>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</si>
  <si>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</si>
  <si>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</si>
  <si>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</si>
  <si>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</si>
  <si>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</si>
  <si>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113743</t>
  </si>
  <si>
    <t>a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</si>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</sst>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0+C11+C18</f>
      </c>
      <c s="20">
        <f>0+D11+D18</f>
      </c>
      <c s="20">
        <f>0+E11+E18</f>
      </c>
    </row>
    <row r="11" spans="1:5" ht="12.75" customHeight="1">
      <c r="A11" s="21" t="s">
        <v>55</v>
      </c>
      <c s="21" t="s">
        <v>23</v>
      </c>
      <c s="22">
        <f>0+C12+C15+C16+C17</f>
      </c>
      <c s="22">
        <f>0+D12+D15+D16+D17</f>
      </c>
      <c s="22">
        <f>0+E12+E15+E16+E17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103_SO 103a'!I3</f>
      </c>
      <c s="22">
        <f>'_ZV_HZV_SO 103_SO 103a'!O2</f>
      </c>
      <c s="22">
        <f>C13+D13</f>
      </c>
    </row>
    <row r="14" spans="1:5" ht="12.75" customHeight="1">
      <c r="A14" s="21" t="s">
        <v>225</v>
      </c>
      <c s="21" t="s">
        <v>224</v>
      </c>
      <c s="22">
        <f>'_ZV_HZV_SO 103_SO 103b'!I3</f>
      </c>
      <c s="22">
        <f>'_ZV_HZV_SO 103_SO 103b'!O2</f>
      </c>
      <c s="22">
        <f>C14+D14</f>
      </c>
    </row>
    <row r="15" spans="1:5" ht="12.75" customHeight="1">
      <c r="A15" s="21" t="s">
        <v>238</v>
      </c>
      <c s="21" t="s">
        <v>237</v>
      </c>
      <c s="22">
        <f>'_ZV_HZV_SO 202'!I3</f>
      </c>
      <c s="22">
        <f>'_ZV_HZV_SO 202'!O2</f>
      </c>
      <c s="22">
        <f>C15+D15</f>
      </c>
    </row>
    <row r="16" spans="1:5" ht="12.75" customHeight="1">
      <c r="A16" s="21" t="s">
        <v>363</v>
      </c>
      <c s="21" t="s">
        <v>362</v>
      </c>
      <c s="22">
        <f>'_ZV_HZV_SO 301'!I3</f>
      </c>
      <c s="22">
        <f>'_ZV_HZV_SO 301'!O2</f>
      </c>
      <c s="22">
        <f>C16+D16</f>
      </c>
    </row>
    <row r="17" spans="1:5" ht="12.75" customHeight="1">
      <c r="A17" s="21" t="s">
        <v>457</v>
      </c>
      <c s="21" t="s">
        <v>456</v>
      </c>
      <c s="22">
        <f>'_ZV_HZV_SO 801'!I3</f>
      </c>
      <c s="22">
        <f>'_ZV_HZV_SO 801'!O2</f>
      </c>
      <c s="22">
        <f>C17+D17</f>
      </c>
    </row>
    <row r="18" spans="1:5" ht="12.75" customHeight="1">
      <c r="A18" s="21" t="s">
        <v>472</v>
      </c>
      <c s="21" t="s">
        <v>469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473</v>
      </c>
      <c s="21" t="s">
        <v>471</v>
      </c>
      <c s="22">
        <f>'_ZV_ZVV_SO 001'!I3</f>
      </c>
      <c s="22">
        <f>'_ZV_ZVV_SO 001'!O2</f>
      </c>
      <c s="22">
        <f>C19+D19</f>
      </c>
    </row>
    <row r="20" spans="1:5" ht="12.75" customHeight="1">
      <c r="A20" s="21" t="s">
        <v>56</v>
      </c>
      <c s="21" t="s">
        <v>521</v>
      </c>
      <c s="22">
        <f>'_ZV_ZVV_SO 103'!I3</f>
      </c>
      <c s="22">
        <f>'_ZV_ZVV_SO 103'!O2</f>
      </c>
      <c s="22">
        <f>C20+D20</f>
      </c>
    </row>
    <row r="21" spans="1:5" ht="12.75" customHeight="1">
      <c r="A21" s="21" t="s">
        <v>547</v>
      </c>
      <c s="21" t="s">
        <v>546</v>
      </c>
      <c s="22">
        <f>'_ZV_ZVV_SO 402'!I3</f>
      </c>
      <c s="22">
        <f>'_ZV_ZVV_SO 402'!O2</f>
      </c>
      <c s="22">
        <f>C21+D21</f>
      </c>
    </row>
    <row r="22" spans="1:5" ht="12.75" customHeight="1">
      <c r="A22" s="21" t="s">
        <v>552</v>
      </c>
      <c s="21" t="s">
        <v>551</v>
      </c>
      <c s="22">
        <f>'_ZV_ZVV_SO 901'!I3</f>
      </c>
      <c s="22">
        <f>'_ZV_ZVV_SO 901'!O2</f>
      </c>
      <c s="22">
        <f>C22+D22</f>
      </c>
    </row>
    <row r="23" spans="1:5" ht="12.75" customHeight="1">
      <c r="A23" s="19" t="s">
        <v>588</v>
      </c>
      <c s="19" t="s">
        <v>589</v>
      </c>
      <c s="20">
        <f>0+C24+C25</f>
      </c>
      <c s="20">
        <f>0+D24+D25</f>
      </c>
      <c s="20">
        <f>0+E24+E25</f>
      </c>
    </row>
    <row r="24" spans="1:5" ht="12.75" customHeight="1">
      <c r="A24" s="21" t="s">
        <v>591</v>
      </c>
      <c s="21" t="s">
        <v>590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600</v>
      </c>
      <c s="21" t="s">
        <v>599</v>
      </c>
      <c s="22">
        <f>'NV_SO 901c'!I3</f>
      </c>
      <c s="22">
        <f>'NV_SO 901c'!O2</f>
      </c>
      <c s="22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550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468</v>
      </c>
      <c s="1"/>
      <c s="14" t="s">
        <v>469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550</v>
      </c>
      <c s="6"/>
      <c s="18" t="s">
        <v>551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169</v>
      </c>
      <c s="31" t="s">
        <v>479</v>
      </c>
      <c s="26" t="s">
        <v>62</v>
      </c>
      <c s="32" t="s">
        <v>480</v>
      </c>
      <c s="33" t="s">
        <v>476</v>
      </c>
      <c s="34">
        <v>1</v>
      </c>
      <c s="35">
        <v>75000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553</v>
      </c>
    </row>
    <row r="13" spans="1:5" ht="25.5">
      <c r="A13" s="38" t="s">
        <v>68</v>
      </c>
      <c r="E13" s="39" t="s">
        <v>554</v>
      </c>
    </row>
    <row r="14" spans="1:5" ht="12.75">
      <c r="A14" t="s">
        <v>70</v>
      </c>
      <c r="E14" s="37" t="s">
        <v>482</v>
      </c>
    </row>
    <row r="15" spans="1:18" ht="12.75" customHeight="1">
      <c r="A15" s="6" t="s">
        <v>58</v>
      </c>
      <c s="6"/>
      <c s="41" t="s">
        <v>50</v>
      </c>
      <c s="6"/>
      <c s="29" t="s">
        <v>181</v>
      </c>
      <c s="6"/>
      <c s="6"/>
      <c s="6"/>
      <c s="42">
        <f>0+Q15</f>
      </c>
      <c s="6"/>
      <c r="O15">
        <f>0+R15</f>
      </c>
      <c r="Q15">
        <f>0+I16+I20+I24+I28+I32+I36+I40+I44+I48+I52</f>
      </c>
      <c>
        <f>0+O16+O20+O24+O28+O32+O36+O40+O44+O48+O52</f>
      </c>
    </row>
    <row r="16" spans="1:16" ht="12.75">
      <c r="A16" s="26" t="s">
        <v>60</v>
      </c>
      <c s="31" t="s">
        <v>32</v>
      </c>
      <c s="31" t="s">
        <v>555</v>
      </c>
      <c s="26" t="s">
        <v>62</v>
      </c>
      <c s="32" t="s">
        <v>556</v>
      </c>
      <c s="33" t="s">
        <v>172</v>
      </c>
      <c s="34">
        <v>13</v>
      </c>
      <c s="35">
        <v>16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114.75">
      <c r="A18" s="38" t="s">
        <v>68</v>
      </c>
      <c r="E18" s="39" t="s">
        <v>557</v>
      </c>
    </row>
    <row r="19" spans="1:5" ht="38.25">
      <c r="A19" t="s">
        <v>70</v>
      </c>
      <c r="E19" s="37" t="s">
        <v>558</v>
      </c>
    </row>
    <row r="20" spans="1:16" ht="25.5">
      <c r="A20" s="26" t="s">
        <v>60</v>
      </c>
      <c s="31" t="s">
        <v>39</v>
      </c>
      <c s="31" t="s">
        <v>188</v>
      </c>
      <c s="26" t="s">
        <v>62</v>
      </c>
      <c s="32" t="s">
        <v>189</v>
      </c>
      <c s="33" t="s">
        <v>172</v>
      </c>
      <c s="34">
        <v>160</v>
      </c>
      <c s="35">
        <v>2630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306">
      <c r="A22" s="38" t="s">
        <v>68</v>
      </c>
      <c r="E22" s="39" t="s">
        <v>559</v>
      </c>
    </row>
    <row r="23" spans="1:5" ht="25.5">
      <c r="A23" t="s">
        <v>70</v>
      </c>
      <c r="E23" s="37" t="s">
        <v>191</v>
      </c>
    </row>
    <row r="24" spans="1:16" ht="12.75">
      <c r="A24" s="26" t="s">
        <v>60</v>
      </c>
      <c s="31" t="s">
        <v>33</v>
      </c>
      <c s="31" t="s">
        <v>560</v>
      </c>
      <c s="26" t="s">
        <v>62</v>
      </c>
      <c s="32" t="s">
        <v>561</v>
      </c>
      <c s="33" t="s">
        <v>172</v>
      </c>
      <c s="34">
        <v>160</v>
      </c>
      <c s="35">
        <v>159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306">
      <c r="A26" s="38" t="s">
        <v>68</v>
      </c>
      <c r="E26" s="39" t="s">
        <v>559</v>
      </c>
    </row>
    <row r="27" spans="1:5" ht="25.5">
      <c r="A27" t="s">
        <v>70</v>
      </c>
      <c r="E27" s="37" t="s">
        <v>562</v>
      </c>
    </row>
    <row r="28" spans="1:16" ht="12.75">
      <c r="A28" s="26" t="s">
        <v>60</v>
      </c>
      <c s="31" t="s">
        <v>54</v>
      </c>
      <c s="31" t="s">
        <v>563</v>
      </c>
      <c s="26" t="s">
        <v>62</v>
      </c>
      <c s="32" t="s">
        <v>564</v>
      </c>
      <c s="33" t="s">
        <v>565</v>
      </c>
      <c s="34">
        <v>23850</v>
      </c>
      <c s="35">
        <v>7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51">
      <c r="A30" s="38" t="s">
        <v>68</v>
      </c>
      <c r="E30" s="39" t="s">
        <v>566</v>
      </c>
    </row>
    <row r="31" spans="1:5" ht="25.5">
      <c r="A31" t="s">
        <v>70</v>
      </c>
      <c r="E31" s="37" t="s">
        <v>567</v>
      </c>
    </row>
    <row r="32" spans="1:16" ht="12.75">
      <c r="A32" s="26" t="s">
        <v>60</v>
      </c>
      <c s="31" t="s">
        <v>45</v>
      </c>
      <c s="31" t="s">
        <v>568</v>
      </c>
      <c s="26" t="s">
        <v>62</v>
      </c>
      <c s="32" t="s">
        <v>569</v>
      </c>
      <c s="33" t="s">
        <v>172</v>
      </c>
      <c s="34">
        <v>10</v>
      </c>
      <c s="35">
        <v>18100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38.25">
      <c r="A34" s="38" t="s">
        <v>68</v>
      </c>
      <c r="E34" s="39" t="s">
        <v>570</v>
      </c>
    </row>
    <row r="35" spans="1:5" ht="63.75">
      <c r="A35" t="s">
        <v>70</v>
      </c>
      <c r="E35" s="37" t="s">
        <v>571</v>
      </c>
    </row>
    <row r="36" spans="1:16" ht="12.75">
      <c r="A36" s="26" t="s">
        <v>60</v>
      </c>
      <c s="31" t="s">
        <v>50</v>
      </c>
      <c s="31" t="s">
        <v>572</v>
      </c>
      <c s="26" t="s">
        <v>62</v>
      </c>
      <c s="32" t="s">
        <v>573</v>
      </c>
      <c s="33" t="s">
        <v>172</v>
      </c>
      <c s="34">
        <v>10</v>
      </c>
      <c s="35">
        <v>978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38.25">
      <c r="A38" s="38" t="s">
        <v>68</v>
      </c>
      <c r="E38" s="39" t="s">
        <v>570</v>
      </c>
    </row>
    <row r="39" spans="1:5" ht="25.5">
      <c r="A39" t="s">
        <v>70</v>
      </c>
      <c r="E39" s="37" t="s">
        <v>574</v>
      </c>
    </row>
    <row r="40" spans="1:16" ht="12.75">
      <c r="A40" s="26" t="s">
        <v>60</v>
      </c>
      <c s="31" t="s">
        <v>52</v>
      </c>
      <c s="31" t="s">
        <v>575</v>
      </c>
      <c s="26" t="s">
        <v>62</v>
      </c>
      <c s="32" t="s">
        <v>576</v>
      </c>
      <c s="33" t="s">
        <v>565</v>
      </c>
      <c s="34">
        <v>1500</v>
      </c>
      <c s="35">
        <v>208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51">
      <c r="A42" s="38" t="s">
        <v>68</v>
      </c>
      <c r="E42" s="39" t="s">
        <v>577</v>
      </c>
    </row>
    <row r="43" spans="1:5" ht="25.5">
      <c r="A43" t="s">
        <v>70</v>
      </c>
      <c r="E43" s="37" t="s">
        <v>578</v>
      </c>
    </row>
    <row r="44" spans="1:16" ht="12.75">
      <c r="A44" s="26" t="s">
        <v>60</v>
      </c>
      <c s="31" t="s">
        <v>153</v>
      </c>
      <c s="31" t="s">
        <v>579</v>
      </c>
      <c s="26" t="s">
        <v>62</v>
      </c>
      <c s="32" t="s">
        <v>580</v>
      </c>
      <c s="33" t="s">
        <v>172</v>
      </c>
      <c s="34">
        <v>2</v>
      </c>
      <c s="35">
        <v>113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68</v>
      </c>
      <c r="E46" s="39" t="s">
        <v>581</v>
      </c>
    </row>
    <row r="47" spans="1:5" ht="25.5">
      <c r="A47" t="s">
        <v>70</v>
      </c>
      <c r="E47" s="37" t="s">
        <v>574</v>
      </c>
    </row>
    <row r="48" spans="1:16" ht="12.75">
      <c r="A48" s="26" t="s">
        <v>60</v>
      </c>
      <c s="31" t="s">
        <v>47</v>
      </c>
      <c s="31" t="s">
        <v>582</v>
      </c>
      <c s="26" t="s">
        <v>62</v>
      </c>
      <c s="32" t="s">
        <v>583</v>
      </c>
      <c s="33" t="s">
        <v>172</v>
      </c>
      <c s="34">
        <v>2</v>
      </c>
      <c s="35">
        <v>2500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68</v>
      </c>
      <c r="E50" s="39" t="s">
        <v>581</v>
      </c>
    </row>
    <row r="51" spans="1:5" ht="51">
      <c r="A51" t="s">
        <v>70</v>
      </c>
      <c r="E51" s="37" t="s">
        <v>584</v>
      </c>
    </row>
    <row r="52" spans="1:16" ht="12.75">
      <c r="A52" s="26" t="s">
        <v>60</v>
      </c>
      <c s="31" t="s">
        <v>156</v>
      </c>
      <c s="31" t="s">
        <v>585</v>
      </c>
      <c s="26" t="s">
        <v>62</v>
      </c>
      <c s="32" t="s">
        <v>586</v>
      </c>
      <c s="33" t="s">
        <v>565</v>
      </c>
      <c s="34">
        <v>300</v>
      </c>
      <c s="35">
        <v>13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51">
      <c r="A54" s="38" t="s">
        <v>68</v>
      </c>
      <c r="E54" s="39" t="s">
        <v>587</v>
      </c>
    </row>
    <row r="55" spans="1:5" ht="25.5">
      <c r="A55" t="s">
        <v>70</v>
      </c>
      <c r="E55" s="37" t="s">
        <v>578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470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588</v>
      </c>
      <c s="1"/>
      <c s="14" t="s">
        <v>589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470</v>
      </c>
      <c s="6"/>
      <c s="18" t="s">
        <v>590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60</v>
      </c>
      <c s="31" t="s">
        <v>39</v>
      </c>
      <c s="31" t="s">
        <v>592</v>
      </c>
      <c s="26" t="s">
        <v>62</v>
      </c>
      <c s="32" t="s">
        <v>593</v>
      </c>
      <c s="33" t="s">
        <v>476</v>
      </c>
      <c s="34">
        <v>1</v>
      </c>
      <c s="35">
        <v>75000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62</v>
      </c>
    </row>
    <row r="12" spans="1:5" ht="12.75">
      <c r="A12" s="38" t="s">
        <v>68</v>
      </c>
      <c r="E12" s="39" t="s">
        <v>489</v>
      </c>
    </row>
    <row r="13" spans="1:5" ht="12.75">
      <c r="A13" t="s">
        <v>70</v>
      </c>
      <c r="E13" s="37" t="s">
        <v>594</v>
      </c>
    </row>
    <row r="14" spans="1:16" ht="12.75">
      <c r="A14" s="26" t="s">
        <v>60</v>
      </c>
      <c s="31" t="s">
        <v>33</v>
      </c>
      <c s="31" t="s">
        <v>595</v>
      </c>
      <c s="26" t="s">
        <v>62</v>
      </c>
      <c s="32" t="s">
        <v>596</v>
      </c>
      <c s="33" t="s">
        <v>476</v>
      </c>
      <c s="34">
        <v>1</v>
      </c>
      <c s="35">
        <v>200000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62</v>
      </c>
    </row>
    <row r="16" spans="1:5" ht="25.5">
      <c r="A16" s="38" t="s">
        <v>68</v>
      </c>
      <c r="E16" s="39" t="s">
        <v>477</v>
      </c>
    </row>
    <row r="17" spans="1:5" ht="25.5">
      <c r="A17" t="s">
        <v>70</v>
      </c>
      <c r="E17" s="37" t="s">
        <v>597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598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588</v>
      </c>
      <c s="1"/>
      <c s="14" t="s">
        <v>589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598</v>
      </c>
      <c s="6"/>
      <c s="18" t="s">
        <v>599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79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601</v>
      </c>
      <c s="26" t="s">
        <v>602</v>
      </c>
      <c s="32" t="s">
        <v>603</v>
      </c>
      <c s="33" t="s">
        <v>117</v>
      </c>
      <c s="34">
        <v>1760</v>
      </c>
      <c s="35">
        <v>159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604</v>
      </c>
    </row>
    <row r="12" spans="1:5" ht="12.75">
      <c r="A12" s="38" t="s">
        <v>68</v>
      </c>
      <c r="E12" s="39" t="s">
        <v>605</v>
      </c>
    </row>
    <row r="13" spans="1:5" ht="63.75">
      <c r="A13" t="s">
        <v>70</v>
      </c>
      <c r="E13" s="37" t="s">
        <v>84</v>
      </c>
    </row>
    <row r="14" spans="1:18" ht="12.75" customHeight="1">
      <c r="A14" s="6" t="s">
        <v>58</v>
      </c>
      <c s="6"/>
      <c s="41" t="s">
        <v>45</v>
      </c>
      <c s="6"/>
      <c s="29" t="s">
        <v>132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143</v>
      </c>
      <c s="26" t="s">
        <v>62</v>
      </c>
      <c s="32" t="s">
        <v>144</v>
      </c>
      <c s="33" t="s">
        <v>117</v>
      </c>
      <c s="34">
        <v>1760</v>
      </c>
      <c s="35">
        <v>11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606</v>
      </c>
    </row>
    <row r="17" spans="1:5" ht="12.75">
      <c r="A17" s="38" t="s">
        <v>68</v>
      </c>
      <c r="E17" s="39" t="s">
        <v>605</v>
      </c>
    </row>
    <row r="18" spans="1:5" ht="51">
      <c r="A18" t="s">
        <v>70</v>
      </c>
      <c r="E18" s="37" t="s">
        <v>146</v>
      </c>
    </row>
    <row r="19" spans="1:16" ht="12.75">
      <c r="A19" s="26" t="s">
        <v>60</v>
      </c>
      <c s="31" t="s">
        <v>33</v>
      </c>
      <c s="31" t="s">
        <v>150</v>
      </c>
      <c s="26" t="s">
        <v>62</v>
      </c>
      <c s="32" t="s">
        <v>151</v>
      </c>
      <c s="33" t="s">
        <v>117</v>
      </c>
      <c s="34">
        <v>1760</v>
      </c>
      <c s="35">
        <v>263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606</v>
      </c>
    </row>
    <row r="21" spans="1:5" ht="12.75">
      <c r="A21" s="38" t="s">
        <v>68</v>
      </c>
      <c r="E21" s="39" t="s">
        <v>605</v>
      </c>
    </row>
    <row r="22" spans="1:5" ht="140.25">
      <c r="A22" t="s">
        <v>70</v>
      </c>
      <c r="E22" s="37" t="s">
        <v>152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0+O11+O24+O61+O70+O99+O116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0+I11+I24+I61+I70+I99+I116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4996.74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51">
      <c r="A13" s="36" t="s">
        <v>66</v>
      </c>
      <c r="E13" s="37" t="s">
        <v>67</v>
      </c>
    </row>
    <row r="14" spans="1:5" ht="114.75">
      <c r="A14" s="38" t="s">
        <v>68</v>
      </c>
      <c r="E14" s="39" t="s">
        <v>69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72</v>
      </c>
      <c s="31" t="s">
        <v>61</v>
      </c>
      <c s="26" t="s">
        <v>39</v>
      </c>
      <c s="32" t="s">
        <v>63</v>
      </c>
      <c s="33" t="s">
        <v>64</v>
      </c>
      <c s="34">
        <v>171.925</v>
      </c>
      <c s="35">
        <v>850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73</v>
      </c>
    </row>
    <row r="18" spans="1:5" ht="12.75">
      <c r="A18" s="38" t="s">
        <v>68</v>
      </c>
      <c r="E18" s="39" t="s">
        <v>74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39</v>
      </c>
      <c s="31" t="s">
        <v>75</v>
      </c>
      <c s="26" t="s">
        <v>62</v>
      </c>
      <c s="32" t="s">
        <v>76</v>
      </c>
      <c s="33" t="s">
        <v>64</v>
      </c>
      <c s="34">
        <v>1284.48</v>
      </c>
      <c s="35">
        <v>13000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38.25">
      <c r="A21" s="36" t="s">
        <v>66</v>
      </c>
      <c r="E21" s="37" t="s">
        <v>77</v>
      </c>
    </row>
    <row r="22" spans="1:5" ht="63.75">
      <c r="A22" s="38" t="s">
        <v>68</v>
      </c>
      <c r="E22" s="39" t="s">
        <v>78</v>
      </c>
    </row>
    <row r="23" spans="1:5" ht="25.5">
      <c r="A23" t="s">
        <v>70</v>
      </c>
      <c r="E23" s="37" t="s">
        <v>71</v>
      </c>
    </row>
    <row r="24" spans="1:18" ht="12.75" customHeight="1">
      <c r="A24" s="6" t="s">
        <v>58</v>
      </c>
      <c s="6"/>
      <c s="41" t="s">
        <v>39</v>
      </c>
      <c s="6"/>
      <c s="29" t="s">
        <v>79</v>
      </c>
      <c s="6"/>
      <c s="6"/>
      <c s="6"/>
      <c s="42">
        <f>0+Q24</f>
      </c>
      <c s="6"/>
      <c r="O24">
        <f>0+R24</f>
      </c>
      <c r="Q24">
        <f>0+I25+I29+I33+I37+I41+I45+I49+I53+I57</f>
      </c>
      <c>
        <f>0+O25+O29+O33+O37+O41+O45+O49+O53+O57</f>
      </c>
    </row>
    <row r="25" spans="1:16" ht="25.5">
      <c r="A25" s="26" t="s">
        <v>60</v>
      </c>
      <c s="31" t="s">
        <v>43</v>
      </c>
      <c s="31" t="s">
        <v>80</v>
      </c>
      <c s="26" t="s">
        <v>62</v>
      </c>
      <c s="32" t="s">
        <v>81</v>
      </c>
      <c s="33" t="s">
        <v>82</v>
      </c>
      <c s="34">
        <v>535.2</v>
      </c>
      <c s="35">
        <v>904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68</v>
      </c>
      <c r="E27" s="39" t="s">
        <v>83</v>
      </c>
    </row>
    <row r="28" spans="1:5" ht="63.75">
      <c r="A28" t="s">
        <v>70</v>
      </c>
      <c r="E28" s="37" t="s">
        <v>84</v>
      </c>
    </row>
    <row r="29" spans="1:16" ht="25.5">
      <c r="A29" s="26" t="s">
        <v>60</v>
      </c>
      <c s="31" t="s">
        <v>85</v>
      </c>
      <c s="31" t="s">
        <v>86</v>
      </c>
      <c s="26" t="s">
        <v>62</v>
      </c>
      <c s="32" t="s">
        <v>87</v>
      </c>
      <c s="33" t="s">
        <v>88</v>
      </c>
      <c s="34">
        <v>70646.4</v>
      </c>
      <c s="35">
        <v>12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68</v>
      </c>
      <c r="E31" s="39" t="s">
        <v>89</v>
      </c>
    </row>
    <row r="32" spans="1:5" ht="25.5">
      <c r="A32" t="s">
        <v>70</v>
      </c>
      <c r="E32" s="37" t="s">
        <v>90</v>
      </c>
    </row>
    <row r="33" spans="1:16" ht="25.5">
      <c r="A33" s="26" t="s">
        <v>60</v>
      </c>
      <c s="31" t="s">
        <v>32</v>
      </c>
      <c s="31" t="s">
        <v>91</v>
      </c>
      <c s="26" t="s">
        <v>62</v>
      </c>
      <c s="32" t="s">
        <v>92</v>
      </c>
      <c s="33" t="s">
        <v>82</v>
      </c>
      <c s="34">
        <v>1605.6</v>
      </c>
      <c s="35">
        <v>452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38.25">
      <c r="A35" s="38" t="s">
        <v>68</v>
      </c>
      <c r="E35" s="39" t="s">
        <v>93</v>
      </c>
    </row>
    <row r="36" spans="1:5" ht="63.75">
      <c r="A36" t="s">
        <v>70</v>
      </c>
      <c r="E36" s="37" t="s">
        <v>84</v>
      </c>
    </row>
    <row r="37" spans="1:16" ht="12.75">
      <c r="A37" s="26" t="s">
        <v>60</v>
      </c>
      <c s="31" t="s">
        <v>33</v>
      </c>
      <c s="31" t="s">
        <v>94</v>
      </c>
      <c s="26" t="s">
        <v>62</v>
      </c>
      <c s="32" t="s">
        <v>95</v>
      </c>
      <c s="33" t="s">
        <v>82</v>
      </c>
      <c s="34">
        <v>535.2</v>
      </c>
      <c s="35">
        <v>1510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51">
      <c r="A39" s="38" t="s">
        <v>68</v>
      </c>
      <c r="E39" s="39" t="s">
        <v>83</v>
      </c>
    </row>
    <row r="40" spans="1:5" ht="63.75">
      <c r="A40" t="s">
        <v>70</v>
      </c>
      <c r="E40" s="37" t="s">
        <v>84</v>
      </c>
    </row>
    <row r="41" spans="1:16" ht="12.75">
      <c r="A41" s="26" t="s">
        <v>60</v>
      </c>
      <c s="31" t="s">
        <v>96</v>
      </c>
      <c s="31" t="s">
        <v>97</v>
      </c>
      <c s="26" t="s">
        <v>62</v>
      </c>
      <c s="32" t="s">
        <v>98</v>
      </c>
      <c s="33" t="s">
        <v>82</v>
      </c>
      <c s="34">
        <v>535.2</v>
      </c>
      <c s="35">
        <v>372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38.25">
      <c r="A43" s="38" t="s">
        <v>68</v>
      </c>
      <c r="E43" s="39" t="s">
        <v>99</v>
      </c>
    </row>
    <row r="44" spans="1:5" ht="369.75">
      <c r="A44" t="s">
        <v>70</v>
      </c>
      <c r="E44" s="37" t="s">
        <v>100</v>
      </c>
    </row>
    <row r="45" spans="1:16" ht="12.75">
      <c r="A45" s="26" t="s">
        <v>60</v>
      </c>
      <c s="31" t="s">
        <v>101</v>
      </c>
      <c s="31" t="s">
        <v>102</v>
      </c>
      <c s="26" t="s">
        <v>62</v>
      </c>
      <c s="32" t="s">
        <v>103</v>
      </c>
      <c s="33" t="s">
        <v>82</v>
      </c>
      <c s="34">
        <v>37.304</v>
      </c>
      <c s="35">
        <v>462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102">
      <c r="A47" s="38" t="s">
        <v>68</v>
      </c>
      <c r="E47" s="39" t="s">
        <v>104</v>
      </c>
    </row>
    <row r="48" spans="1:5" ht="318.75">
      <c r="A48" t="s">
        <v>70</v>
      </c>
      <c r="E48" s="37" t="s">
        <v>105</v>
      </c>
    </row>
    <row r="49" spans="1:16" ht="12.75">
      <c r="A49" s="26" t="s">
        <v>60</v>
      </c>
      <c s="31" t="s">
        <v>54</v>
      </c>
      <c s="31" t="s">
        <v>106</v>
      </c>
      <c s="26" t="s">
        <v>62</v>
      </c>
      <c s="32" t="s">
        <v>107</v>
      </c>
      <c s="33" t="s">
        <v>82</v>
      </c>
      <c s="34">
        <v>320.57</v>
      </c>
      <c s="35">
        <v>472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204">
      <c r="A51" s="38" t="s">
        <v>68</v>
      </c>
      <c r="E51" s="39" t="s">
        <v>108</v>
      </c>
    </row>
    <row r="52" spans="1:5" ht="318.75">
      <c r="A52" t="s">
        <v>70</v>
      </c>
      <c r="E52" s="37" t="s">
        <v>105</v>
      </c>
    </row>
    <row r="53" spans="1:16" ht="12.75">
      <c r="A53" s="26" t="s">
        <v>60</v>
      </c>
      <c s="31" t="s">
        <v>109</v>
      </c>
      <c s="31" t="s">
        <v>110</v>
      </c>
      <c s="26" t="s">
        <v>62</v>
      </c>
      <c s="32" t="s">
        <v>111</v>
      </c>
      <c s="33" t="s">
        <v>82</v>
      </c>
      <c s="34">
        <v>55.74</v>
      </c>
      <c s="35">
        <v>750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216.75">
      <c r="A55" s="38" t="s">
        <v>68</v>
      </c>
      <c r="E55" s="39" t="s">
        <v>112</v>
      </c>
    </row>
    <row r="56" spans="1:5" ht="293.25">
      <c r="A56" t="s">
        <v>70</v>
      </c>
      <c r="E56" s="37" t="s">
        <v>113</v>
      </c>
    </row>
    <row r="57" spans="1:16" ht="12.75">
      <c r="A57" s="26" t="s">
        <v>60</v>
      </c>
      <c s="31" t="s">
        <v>114</v>
      </c>
      <c s="31" t="s">
        <v>115</v>
      </c>
      <c s="26" t="s">
        <v>62</v>
      </c>
      <c s="32" t="s">
        <v>116</v>
      </c>
      <c s="33" t="s">
        <v>117</v>
      </c>
      <c s="34">
        <v>5798</v>
      </c>
      <c s="35">
        <v>13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62</v>
      </c>
    </row>
    <row r="59" spans="1:5" ht="76.5">
      <c r="A59" s="38" t="s">
        <v>68</v>
      </c>
      <c r="E59" s="39" t="s">
        <v>118</v>
      </c>
    </row>
    <row r="60" spans="1:5" ht="25.5">
      <c r="A60" t="s">
        <v>70</v>
      </c>
      <c r="E60" s="37" t="s">
        <v>119</v>
      </c>
    </row>
    <row r="61" spans="1:18" ht="12.75" customHeight="1">
      <c r="A61" s="6" t="s">
        <v>58</v>
      </c>
      <c s="6"/>
      <c s="41" t="s">
        <v>33</v>
      </c>
      <c s="6"/>
      <c s="29" t="s">
        <v>120</v>
      </c>
      <c s="6"/>
      <c s="6"/>
      <c s="6"/>
      <c s="42">
        <f>0+Q61</f>
      </c>
      <c s="6"/>
      <c r="O61">
        <f>0+R61</f>
      </c>
      <c r="Q61">
        <f>0+I62+I66</f>
      </c>
      <c>
        <f>0+O62+O66</f>
      </c>
    </row>
    <row r="62" spans="1:16" ht="12.75">
      <c r="A62" s="26" t="s">
        <v>60</v>
      </c>
      <c s="31" t="s">
        <v>121</v>
      </c>
      <c s="31" t="s">
        <v>122</v>
      </c>
      <c s="26" t="s">
        <v>62</v>
      </c>
      <c s="32" t="s">
        <v>123</v>
      </c>
      <c s="33" t="s">
        <v>124</v>
      </c>
      <c s="34">
        <v>1784</v>
      </c>
      <c s="35">
        <v>325</v>
      </c>
      <c s="35">
        <f>ROUND(ROUND(H62,2)*ROUND(G62,3),2)</f>
      </c>
      <c s="33" t="s">
        <v>65</v>
      </c>
      <c r="O62">
        <f>(I62*21)/100</f>
      </c>
      <c t="s">
        <v>33</v>
      </c>
    </row>
    <row r="63" spans="1:5" ht="12.75">
      <c r="A63" s="36" t="s">
        <v>66</v>
      </c>
      <c r="E63" s="37" t="s">
        <v>62</v>
      </c>
    </row>
    <row r="64" spans="1:5" ht="51">
      <c r="A64" s="38" t="s">
        <v>68</v>
      </c>
      <c r="E64" s="39" t="s">
        <v>125</v>
      </c>
    </row>
    <row r="65" spans="1:5" ht="165.75">
      <c r="A65" t="s">
        <v>70</v>
      </c>
      <c r="E65" s="37" t="s">
        <v>126</v>
      </c>
    </row>
    <row r="66" spans="1:16" ht="12.75">
      <c r="A66" s="26" t="s">
        <v>60</v>
      </c>
      <c s="31" t="s">
        <v>127</v>
      </c>
      <c s="31" t="s">
        <v>128</v>
      </c>
      <c s="26" t="s">
        <v>62</v>
      </c>
      <c s="32" t="s">
        <v>129</v>
      </c>
      <c s="33" t="s">
        <v>117</v>
      </c>
      <c s="34">
        <v>4281.6</v>
      </c>
      <c s="35">
        <v>56</v>
      </c>
      <c s="35">
        <f>ROUND(ROUND(H66,2)*ROUND(G66,3),2)</f>
      </c>
      <c s="33" t="s">
        <v>65</v>
      </c>
      <c r="O66">
        <f>(I66*21)/100</f>
      </c>
      <c t="s">
        <v>33</v>
      </c>
    </row>
    <row r="67" spans="1:5" ht="12.75">
      <c r="A67" s="36" t="s">
        <v>66</v>
      </c>
      <c r="E67" s="37" t="s">
        <v>62</v>
      </c>
    </row>
    <row r="68" spans="1:5" ht="51">
      <c r="A68" s="38" t="s">
        <v>68</v>
      </c>
      <c r="E68" s="39" t="s">
        <v>130</v>
      </c>
    </row>
    <row r="69" spans="1:5" ht="51">
      <c r="A69" t="s">
        <v>70</v>
      </c>
      <c r="E69" s="37" t="s">
        <v>131</v>
      </c>
    </row>
    <row r="70" spans="1:18" ht="12.75" customHeight="1">
      <c r="A70" s="6" t="s">
        <v>58</v>
      </c>
      <c s="6"/>
      <c s="41" t="s">
        <v>45</v>
      </c>
      <c s="6"/>
      <c s="29" t="s">
        <v>132</v>
      </c>
      <c s="6"/>
      <c s="6"/>
      <c s="6"/>
      <c s="42">
        <f>0+Q70</f>
      </c>
      <c s="6"/>
      <c r="O70">
        <f>0+R70</f>
      </c>
      <c r="Q70">
        <f>0+I71+I75+I79+I83+I87+I91+I95</f>
      </c>
      <c>
        <f>0+O71+O75+O79+O83+O87+O91+O95</f>
      </c>
    </row>
    <row r="71" spans="1:16" ht="12.75">
      <c r="A71" s="26" t="s">
        <v>60</v>
      </c>
      <c s="31" t="s">
        <v>50</v>
      </c>
      <c s="31" t="s">
        <v>133</v>
      </c>
      <c s="26" t="s">
        <v>62</v>
      </c>
      <c s="32" t="s">
        <v>134</v>
      </c>
      <c s="33" t="s">
        <v>117</v>
      </c>
      <c s="34">
        <v>5976.4</v>
      </c>
      <c s="35">
        <v>288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51">
      <c r="A73" s="38" t="s">
        <v>68</v>
      </c>
      <c r="E73" s="39" t="s">
        <v>135</v>
      </c>
    </row>
    <row r="74" spans="1:5" ht="127.5">
      <c r="A74" t="s">
        <v>70</v>
      </c>
      <c r="E74" s="37" t="s">
        <v>136</v>
      </c>
    </row>
    <row r="75" spans="1:16" ht="12.75">
      <c r="A75" s="26" t="s">
        <v>60</v>
      </c>
      <c s="31" t="s">
        <v>137</v>
      </c>
      <c s="31" t="s">
        <v>138</v>
      </c>
      <c s="26" t="s">
        <v>62</v>
      </c>
      <c s="32" t="s">
        <v>139</v>
      </c>
      <c s="33" t="s">
        <v>117</v>
      </c>
      <c s="34">
        <v>5798</v>
      </c>
      <c s="35">
        <v>142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51">
      <c r="A77" s="38" t="s">
        <v>68</v>
      </c>
      <c r="E77" s="39" t="s">
        <v>140</v>
      </c>
    </row>
    <row r="78" spans="1:5" ht="51">
      <c r="A78" t="s">
        <v>70</v>
      </c>
      <c r="E78" s="37" t="s">
        <v>141</v>
      </c>
    </row>
    <row r="79" spans="1:16" ht="12.75">
      <c r="A79" s="26" t="s">
        <v>60</v>
      </c>
      <c s="31" t="s">
        <v>142</v>
      </c>
      <c s="31" t="s">
        <v>143</v>
      </c>
      <c s="26" t="s">
        <v>62</v>
      </c>
      <c s="32" t="s">
        <v>144</v>
      </c>
      <c s="33" t="s">
        <v>117</v>
      </c>
      <c s="34">
        <v>5352</v>
      </c>
      <c s="35">
        <v>11</v>
      </c>
      <c s="35">
        <f>ROUND(ROUND(H79,2)*ROUND(G79,3),2)</f>
      </c>
      <c s="33" t="s">
        <v>65</v>
      </c>
      <c r="O79">
        <f>(I79*0)/100</f>
      </c>
      <c t="s">
        <v>37</v>
      </c>
    </row>
    <row r="80" spans="1:5" ht="12.75">
      <c r="A80" s="36" t="s">
        <v>66</v>
      </c>
      <c r="E80" s="37" t="s">
        <v>62</v>
      </c>
    </row>
    <row r="81" spans="1:5" ht="51">
      <c r="A81" s="38" t="s">
        <v>68</v>
      </c>
      <c r="E81" s="39" t="s">
        <v>145</v>
      </c>
    </row>
    <row r="82" spans="1:5" ht="51">
      <c r="A82" t="s">
        <v>70</v>
      </c>
      <c r="E82" s="37" t="s">
        <v>146</v>
      </c>
    </row>
    <row r="83" spans="1:16" ht="12.75">
      <c r="A83" s="26" t="s">
        <v>60</v>
      </c>
      <c s="31" t="s">
        <v>147</v>
      </c>
      <c s="31" t="s">
        <v>148</v>
      </c>
      <c s="26" t="s">
        <v>62</v>
      </c>
      <c s="32" t="s">
        <v>149</v>
      </c>
      <c s="33" t="s">
        <v>117</v>
      </c>
      <c s="34">
        <v>5352</v>
      </c>
      <c s="35">
        <v>12</v>
      </c>
      <c s="35">
        <f>ROUND(ROUND(H83,2)*ROUND(G83,3),2)</f>
      </c>
      <c s="33" t="s">
        <v>65</v>
      </c>
      <c r="O83">
        <f>(I83*0)/100</f>
      </c>
      <c t="s">
        <v>37</v>
      </c>
    </row>
    <row r="84" spans="1:5" ht="12.75">
      <c r="A84" s="36" t="s">
        <v>66</v>
      </c>
      <c r="E84" s="37" t="s">
        <v>62</v>
      </c>
    </row>
    <row r="85" spans="1:5" ht="51">
      <c r="A85" s="38" t="s">
        <v>68</v>
      </c>
      <c r="E85" s="39" t="s">
        <v>145</v>
      </c>
    </row>
    <row r="86" spans="1:5" ht="51">
      <c r="A86" t="s">
        <v>70</v>
      </c>
      <c r="E86" s="37" t="s">
        <v>146</v>
      </c>
    </row>
    <row r="87" spans="1:16" ht="12.75">
      <c r="A87" s="26" t="s">
        <v>60</v>
      </c>
      <c s="31" t="s">
        <v>47</v>
      </c>
      <c s="31" t="s">
        <v>150</v>
      </c>
      <c s="26" t="s">
        <v>62</v>
      </c>
      <c s="32" t="s">
        <v>151</v>
      </c>
      <c s="33" t="s">
        <v>117</v>
      </c>
      <c s="34">
        <v>5352</v>
      </c>
      <c s="35">
        <v>263</v>
      </c>
      <c s="35">
        <f>ROUND(ROUND(H87,2)*ROUND(G87,3),2)</f>
      </c>
      <c s="33" t="s">
        <v>65</v>
      </c>
      <c r="O87">
        <f>(I87*21)/100</f>
      </c>
      <c t="s">
        <v>33</v>
      </c>
    </row>
    <row r="88" spans="1:5" ht="12.75">
      <c r="A88" s="36" t="s">
        <v>66</v>
      </c>
      <c r="E88" s="37" t="s">
        <v>62</v>
      </c>
    </row>
    <row r="89" spans="1:5" ht="51">
      <c r="A89" s="38" t="s">
        <v>68</v>
      </c>
      <c r="E89" s="39" t="s">
        <v>145</v>
      </c>
    </row>
    <row r="90" spans="1:5" ht="140.25">
      <c r="A90" t="s">
        <v>70</v>
      </c>
      <c r="E90" s="37" t="s">
        <v>152</v>
      </c>
    </row>
    <row r="91" spans="1:16" ht="12.75">
      <c r="A91" s="26" t="s">
        <v>60</v>
      </c>
      <c s="31" t="s">
        <v>153</v>
      </c>
      <c s="31" t="s">
        <v>154</v>
      </c>
      <c s="26" t="s">
        <v>62</v>
      </c>
      <c s="32" t="s">
        <v>155</v>
      </c>
      <c s="33" t="s">
        <v>117</v>
      </c>
      <c s="34">
        <v>5352</v>
      </c>
      <c s="35">
        <v>282</v>
      </c>
      <c s="35">
        <f>ROUND(ROUND(H91,2)*ROUND(G91,3),2)</f>
      </c>
      <c s="33" t="s">
        <v>65</v>
      </c>
      <c r="O91">
        <f>(I91*21)/100</f>
      </c>
      <c t="s">
        <v>33</v>
      </c>
    </row>
    <row r="92" spans="1:5" ht="12.75">
      <c r="A92" s="36" t="s">
        <v>66</v>
      </c>
      <c r="E92" s="37" t="s">
        <v>62</v>
      </c>
    </row>
    <row r="93" spans="1:5" ht="51">
      <c r="A93" s="38" t="s">
        <v>68</v>
      </c>
      <c r="E93" s="39" t="s">
        <v>145</v>
      </c>
    </row>
    <row r="94" spans="1:5" ht="140.25">
      <c r="A94" t="s">
        <v>70</v>
      </c>
      <c r="E94" s="37" t="s">
        <v>152</v>
      </c>
    </row>
    <row r="95" spans="1:16" ht="12.75">
      <c r="A95" s="26" t="s">
        <v>60</v>
      </c>
      <c s="31" t="s">
        <v>156</v>
      </c>
      <c s="31" t="s">
        <v>157</v>
      </c>
      <c s="26" t="s">
        <v>62</v>
      </c>
      <c s="32" t="s">
        <v>158</v>
      </c>
      <c s="33" t="s">
        <v>117</v>
      </c>
      <c s="34">
        <v>5352</v>
      </c>
      <c s="35">
        <v>353</v>
      </c>
      <c s="35">
        <f>ROUND(ROUND(H95,2)*ROUND(G95,3),2)</f>
      </c>
      <c s="33" t="s">
        <v>65</v>
      </c>
      <c r="O95">
        <f>(I95*21)/100</f>
      </c>
      <c t="s">
        <v>33</v>
      </c>
    </row>
    <row r="96" spans="1:5" ht="12.75">
      <c r="A96" s="36" t="s">
        <v>66</v>
      </c>
      <c r="E96" s="37" t="s">
        <v>62</v>
      </c>
    </row>
    <row r="97" spans="1:5" ht="51">
      <c r="A97" s="38" t="s">
        <v>68</v>
      </c>
      <c r="E97" s="39" t="s">
        <v>145</v>
      </c>
    </row>
    <row r="98" spans="1:5" ht="140.25">
      <c r="A98" t="s">
        <v>70</v>
      </c>
      <c r="E98" s="37" t="s">
        <v>152</v>
      </c>
    </row>
    <row r="99" spans="1:18" ht="12.75" customHeight="1">
      <c r="A99" s="6" t="s">
        <v>58</v>
      </c>
      <c s="6"/>
      <c s="41" t="s">
        <v>156</v>
      </c>
      <c s="6"/>
      <c s="29" t="s">
        <v>159</v>
      </c>
      <c s="6"/>
      <c s="6"/>
      <c s="6"/>
      <c s="42">
        <f>0+Q99</f>
      </c>
      <c s="6"/>
      <c r="O99">
        <f>0+R99</f>
      </c>
      <c r="Q99">
        <f>0+I100+I104+I108+I112</f>
      </c>
      <c>
        <f>0+O100+O104+O108+O112</f>
      </c>
    </row>
    <row r="100" spans="1:16" ht="12.75">
      <c r="A100" s="26" t="s">
        <v>60</v>
      </c>
      <c s="31" t="s">
        <v>160</v>
      </c>
      <c s="31" t="s">
        <v>161</v>
      </c>
      <c s="26" t="s">
        <v>62</v>
      </c>
      <c s="32" t="s">
        <v>162</v>
      </c>
      <c s="33" t="s">
        <v>124</v>
      </c>
      <c s="34">
        <v>47.11</v>
      </c>
      <c s="35">
        <v>452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114.75">
      <c r="A102" s="38" t="s">
        <v>68</v>
      </c>
      <c r="E102" s="39" t="s">
        <v>163</v>
      </c>
    </row>
    <row r="103" spans="1:5" ht="255">
      <c r="A103" t="s">
        <v>70</v>
      </c>
      <c r="E103" s="37" t="s">
        <v>164</v>
      </c>
    </row>
    <row r="104" spans="1:16" ht="12.75">
      <c r="A104" s="26" t="s">
        <v>60</v>
      </c>
      <c s="31" t="s">
        <v>165</v>
      </c>
      <c s="31" t="s">
        <v>166</v>
      </c>
      <c s="26" t="s">
        <v>62</v>
      </c>
      <c s="32" t="s">
        <v>167</v>
      </c>
      <c s="33" t="s">
        <v>124</v>
      </c>
      <c s="34">
        <v>13.8</v>
      </c>
      <c s="35">
        <v>1060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14.75">
      <c r="A106" s="38" t="s">
        <v>68</v>
      </c>
      <c r="E106" s="39" t="s">
        <v>168</v>
      </c>
    </row>
    <row r="107" spans="1:5" ht="255">
      <c r="A107" t="s">
        <v>70</v>
      </c>
      <c r="E107" s="37" t="s">
        <v>164</v>
      </c>
    </row>
    <row r="108" spans="1:16" ht="12.75">
      <c r="A108" s="26" t="s">
        <v>60</v>
      </c>
      <c s="31" t="s">
        <v>169</v>
      </c>
      <c s="31" t="s">
        <v>170</v>
      </c>
      <c s="26" t="s">
        <v>62</v>
      </c>
      <c s="32" t="s">
        <v>171</v>
      </c>
      <c s="33" t="s">
        <v>172</v>
      </c>
      <c s="34">
        <v>22</v>
      </c>
      <c s="35">
        <v>8170</v>
      </c>
      <c s="35">
        <f>ROUND(ROUND(H108,2)*ROUND(G108,3),2)</f>
      </c>
      <c s="33" t="s">
        <v>65</v>
      </c>
      <c r="O108">
        <f>(I108*21)/100</f>
      </c>
      <c t="s">
        <v>33</v>
      </c>
    </row>
    <row r="109" spans="1:5" ht="12.75">
      <c r="A109" s="36" t="s">
        <v>66</v>
      </c>
      <c r="E109" s="37" t="s">
        <v>62</v>
      </c>
    </row>
    <row r="110" spans="1:5" ht="38.25">
      <c r="A110" s="38" t="s">
        <v>68</v>
      </c>
      <c r="E110" s="39" t="s">
        <v>173</v>
      </c>
    </row>
    <row r="111" spans="1:5" ht="76.5">
      <c r="A111" t="s">
        <v>70</v>
      </c>
      <c r="E111" s="37" t="s">
        <v>174</v>
      </c>
    </row>
    <row r="112" spans="1:16" ht="12.75">
      <c r="A112" s="26" t="s">
        <v>60</v>
      </c>
      <c s="31" t="s">
        <v>175</v>
      </c>
      <c s="31" t="s">
        <v>176</v>
      </c>
      <c s="26" t="s">
        <v>62</v>
      </c>
      <c s="32" t="s">
        <v>177</v>
      </c>
      <c s="33" t="s">
        <v>172</v>
      </c>
      <c s="34">
        <v>2</v>
      </c>
      <c s="35">
        <v>14600</v>
      </c>
      <c s="35">
        <f>ROUND(ROUND(H112,2)*ROUND(G112,3),2)</f>
      </c>
      <c s="33" t="s">
        <v>65</v>
      </c>
      <c r="O112">
        <f>(I112*21)/100</f>
      </c>
      <c t="s">
        <v>33</v>
      </c>
    </row>
    <row r="113" spans="1:5" ht="12.75">
      <c r="A113" s="36" t="s">
        <v>66</v>
      </c>
      <c r="E113" s="37" t="s">
        <v>178</v>
      </c>
    </row>
    <row r="114" spans="1:5" ht="38.25">
      <c r="A114" s="38" t="s">
        <v>68</v>
      </c>
      <c r="E114" s="39" t="s">
        <v>179</v>
      </c>
    </row>
    <row r="115" spans="1:5" ht="242.25">
      <c r="A115" t="s">
        <v>70</v>
      </c>
      <c r="E115" s="37" t="s">
        <v>180</v>
      </c>
    </row>
    <row r="116" spans="1:18" ht="12.75" customHeight="1">
      <c r="A116" s="6" t="s">
        <v>58</v>
      </c>
      <c s="6"/>
      <c s="41" t="s">
        <v>50</v>
      </c>
      <c s="6"/>
      <c s="29" t="s">
        <v>181</v>
      </c>
      <c s="6"/>
      <c s="6"/>
      <c s="6"/>
      <c s="42">
        <f>0+Q116</f>
      </c>
      <c s="6"/>
      <c r="O116">
        <f>0+R116</f>
      </c>
      <c r="Q116">
        <f>0+I117+I121+I125+I129+I133+I137+I141+I145+I149</f>
      </c>
      <c>
        <f>0+O117+O121+O125+O129+O133+O137+O141+O145+O149</f>
      </c>
    </row>
    <row r="117" spans="1:16" ht="12.75">
      <c r="A117" s="26" t="s">
        <v>60</v>
      </c>
      <c s="31" t="s">
        <v>182</v>
      </c>
      <c s="31" t="s">
        <v>183</v>
      </c>
      <c s="26" t="s">
        <v>62</v>
      </c>
      <c s="32" t="s">
        <v>184</v>
      </c>
      <c s="33" t="s">
        <v>124</v>
      </c>
      <c s="34">
        <v>12</v>
      </c>
      <c s="35">
        <v>2250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62</v>
      </c>
    </row>
    <row r="119" spans="1:5" ht="38.25">
      <c r="A119" s="38" t="s">
        <v>68</v>
      </c>
      <c r="E119" s="39" t="s">
        <v>185</v>
      </c>
    </row>
    <row r="120" spans="1:5" ht="63.75">
      <c r="A120" t="s">
        <v>70</v>
      </c>
      <c r="E120" s="37" t="s">
        <v>186</v>
      </c>
    </row>
    <row r="121" spans="1:16" ht="25.5">
      <c r="A121" s="26" t="s">
        <v>60</v>
      </c>
      <c s="31" t="s">
        <v>187</v>
      </c>
      <c s="31" t="s">
        <v>188</v>
      </c>
      <c s="26" t="s">
        <v>62</v>
      </c>
      <c s="32" t="s">
        <v>189</v>
      </c>
      <c s="33" t="s">
        <v>172</v>
      </c>
      <c s="34">
        <v>13</v>
      </c>
      <c s="35">
        <v>2630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62</v>
      </c>
    </row>
    <row r="123" spans="1:5" ht="38.25">
      <c r="A123" s="38" t="s">
        <v>68</v>
      </c>
      <c r="E123" s="39" t="s">
        <v>190</v>
      </c>
    </row>
    <row r="124" spans="1:5" ht="25.5">
      <c r="A124" t="s">
        <v>70</v>
      </c>
      <c r="E124" s="37" t="s">
        <v>191</v>
      </c>
    </row>
    <row r="125" spans="1:16" ht="25.5">
      <c r="A125" s="26" t="s">
        <v>60</v>
      </c>
      <c s="31" t="s">
        <v>192</v>
      </c>
      <c s="31" t="s">
        <v>193</v>
      </c>
      <c s="26" t="s">
        <v>62</v>
      </c>
      <c s="32" t="s">
        <v>194</v>
      </c>
      <c s="33" t="s">
        <v>172</v>
      </c>
      <c s="34">
        <v>13</v>
      </c>
      <c s="35">
        <v>1050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62</v>
      </c>
    </row>
    <row r="127" spans="1:5" ht="38.25">
      <c r="A127" s="38" t="s">
        <v>68</v>
      </c>
      <c r="E127" s="39" t="s">
        <v>190</v>
      </c>
    </row>
    <row r="128" spans="1:5" ht="25.5">
      <c r="A128" t="s">
        <v>70</v>
      </c>
      <c r="E128" s="37" t="s">
        <v>195</v>
      </c>
    </row>
    <row r="129" spans="1:16" ht="25.5">
      <c r="A129" s="26" t="s">
        <v>60</v>
      </c>
      <c s="31" t="s">
        <v>196</v>
      </c>
      <c s="31" t="s">
        <v>197</v>
      </c>
      <c s="26" t="s">
        <v>62</v>
      </c>
      <c s="32" t="s">
        <v>198</v>
      </c>
      <c s="33" t="s">
        <v>117</v>
      </c>
      <c s="34">
        <v>223</v>
      </c>
      <c s="35">
        <v>117</v>
      </c>
      <c s="35">
        <f>ROUND(ROUND(H129,2)*ROUND(G129,3),2)</f>
      </c>
      <c s="33" t="s">
        <v>65</v>
      </c>
      <c r="O129">
        <f>(I129*21)/100</f>
      </c>
      <c t="s">
        <v>33</v>
      </c>
    </row>
    <row r="130" spans="1:5" ht="12.75">
      <c r="A130" s="36" t="s">
        <v>66</v>
      </c>
      <c r="E130" s="37" t="s">
        <v>62</v>
      </c>
    </row>
    <row r="131" spans="1:5" ht="38.25">
      <c r="A131" s="38" t="s">
        <v>68</v>
      </c>
      <c r="E131" s="39" t="s">
        <v>199</v>
      </c>
    </row>
    <row r="132" spans="1:5" ht="38.25">
      <c r="A132" t="s">
        <v>70</v>
      </c>
      <c r="E132" s="37" t="s">
        <v>200</v>
      </c>
    </row>
    <row r="133" spans="1:16" ht="25.5">
      <c r="A133" s="26" t="s">
        <v>60</v>
      </c>
      <c s="31" t="s">
        <v>201</v>
      </c>
      <c s="31" t="s">
        <v>202</v>
      </c>
      <c s="26" t="s">
        <v>62</v>
      </c>
      <c s="32" t="s">
        <v>203</v>
      </c>
      <c s="33" t="s">
        <v>117</v>
      </c>
      <c s="34">
        <v>223</v>
      </c>
      <c s="35">
        <v>382</v>
      </c>
      <c s="35">
        <f>ROUND(ROUND(H133,2)*ROUND(G133,3),2)</f>
      </c>
      <c s="33" t="s">
        <v>65</v>
      </c>
      <c r="O133">
        <f>(I133*21)/100</f>
      </c>
      <c t="s">
        <v>33</v>
      </c>
    </row>
    <row r="134" spans="1:5" ht="12.75">
      <c r="A134" s="36" t="s">
        <v>66</v>
      </c>
      <c r="E134" s="37" t="s">
        <v>62</v>
      </c>
    </row>
    <row r="135" spans="1:5" ht="38.25">
      <c r="A135" s="38" t="s">
        <v>68</v>
      </c>
      <c r="E135" s="39" t="s">
        <v>199</v>
      </c>
    </row>
    <row r="136" spans="1:5" ht="38.25">
      <c r="A136" t="s">
        <v>70</v>
      </c>
      <c r="E136" s="37" t="s">
        <v>200</v>
      </c>
    </row>
    <row r="137" spans="1:16" ht="12.75">
      <c r="A137" s="26" t="s">
        <v>60</v>
      </c>
      <c s="31" t="s">
        <v>52</v>
      </c>
      <c s="31" t="s">
        <v>204</v>
      </c>
      <c s="26" t="s">
        <v>62</v>
      </c>
      <c s="32" t="s">
        <v>205</v>
      </c>
      <c s="33" t="s">
        <v>124</v>
      </c>
      <c s="34">
        <v>1784</v>
      </c>
      <c s="35">
        <v>342</v>
      </c>
      <c s="35">
        <f>ROUND(ROUND(H137,2)*ROUND(G137,3),2)</f>
      </c>
      <c s="33" t="s">
        <v>65</v>
      </c>
      <c r="O137">
        <f>(I137*21)/100</f>
      </c>
      <c t="s">
        <v>33</v>
      </c>
    </row>
    <row r="138" spans="1:5" ht="12.75">
      <c r="A138" s="36" t="s">
        <v>66</v>
      </c>
      <c r="E138" s="37" t="s">
        <v>62</v>
      </c>
    </row>
    <row r="139" spans="1:5" ht="51">
      <c r="A139" s="38" t="s">
        <v>68</v>
      </c>
      <c r="E139" s="39" t="s">
        <v>206</v>
      </c>
    </row>
    <row r="140" spans="1:5" ht="51">
      <c r="A140" t="s">
        <v>70</v>
      </c>
      <c r="E140" s="37" t="s">
        <v>207</v>
      </c>
    </row>
    <row r="141" spans="1:16" ht="12.75">
      <c r="A141" s="26" t="s">
        <v>60</v>
      </c>
      <c s="31" t="s">
        <v>208</v>
      </c>
      <c s="31" t="s">
        <v>209</v>
      </c>
      <c s="26" t="s">
        <v>62</v>
      </c>
      <c s="32" t="s">
        <v>210</v>
      </c>
      <c s="33" t="s">
        <v>82</v>
      </c>
      <c s="34">
        <v>74.75</v>
      </c>
      <c s="35">
        <v>2890</v>
      </c>
      <c s="35">
        <f>ROUND(ROUND(H141,2)*ROUND(G141,3),2)</f>
      </c>
      <c s="33" t="s">
        <v>65</v>
      </c>
      <c r="O141">
        <f>(I141*21)/100</f>
      </c>
      <c t="s">
        <v>33</v>
      </c>
    </row>
    <row r="142" spans="1:5" ht="12.75">
      <c r="A142" s="36" t="s">
        <v>66</v>
      </c>
      <c r="E142" s="37" t="s">
        <v>62</v>
      </c>
    </row>
    <row r="143" spans="1:5" ht="38.25">
      <c r="A143" s="38" t="s">
        <v>68</v>
      </c>
      <c r="E143" s="39" t="s">
        <v>211</v>
      </c>
    </row>
    <row r="144" spans="1:5" ht="102">
      <c r="A144" t="s">
        <v>70</v>
      </c>
      <c r="E144" s="37" t="s">
        <v>212</v>
      </c>
    </row>
    <row r="145" spans="1:16" ht="12.75">
      <c r="A145" s="26" t="s">
        <v>60</v>
      </c>
      <c s="31" t="s">
        <v>213</v>
      </c>
      <c s="31" t="s">
        <v>214</v>
      </c>
      <c s="26" t="s">
        <v>62</v>
      </c>
      <c s="32" t="s">
        <v>215</v>
      </c>
      <c s="33" t="s">
        <v>64</v>
      </c>
      <c s="34">
        <v>65</v>
      </c>
      <c s="35">
        <v>3790</v>
      </c>
      <c s="35">
        <f>ROUND(ROUND(H145,2)*ROUND(G145,3),2)</f>
      </c>
      <c s="33" t="s">
        <v>65</v>
      </c>
      <c r="O145">
        <f>(I145*21)/100</f>
      </c>
      <c t="s">
        <v>33</v>
      </c>
    </row>
    <row r="146" spans="1:5" ht="12.75">
      <c r="A146" s="36" t="s">
        <v>66</v>
      </c>
      <c r="E146" s="37" t="s">
        <v>62</v>
      </c>
    </row>
    <row r="147" spans="1:5" ht="38.25">
      <c r="A147" s="38" t="s">
        <v>68</v>
      </c>
      <c r="E147" s="39" t="s">
        <v>216</v>
      </c>
    </row>
    <row r="148" spans="1:5" ht="102">
      <c r="A148" t="s">
        <v>70</v>
      </c>
      <c r="E148" s="37" t="s">
        <v>217</v>
      </c>
    </row>
    <row r="149" spans="1:16" ht="12.75">
      <c r="A149" s="26" t="s">
        <v>60</v>
      </c>
      <c s="31" t="s">
        <v>218</v>
      </c>
      <c s="31" t="s">
        <v>219</v>
      </c>
      <c s="26" t="s">
        <v>62</v>
      </c>
      <c s="32" t="s">
        <v>220</v>
      </c>
      <c s="33" t="s">
        <v>172</v>
      </c>
      <c s="34">
        <v>5</v>
      </c>
      <c s="35">
        <v>1640</v>
      </c>
      <c s="35">
        <f>ROUND(ROUND(H149,2)*ROUND(G149,3),2)</f>
      </c>
      <c s="33" t="s">
        <v>65</v>
      </c>
      <c r="O149">
        <f>(I149*21)/100</f>
      </c>
      <c t="s">
        <v>33</v>
      </c>
    </row>
    <row r="150" spans="1:5" ht="12.75">
      <c r="A150" s="36" t="s">
        <v>66</v>
      </c>
      <c r="E150" s="37" t="s">
        <v>62</v>
      </c>
    </row>
    <row r="151" spans="1:5" ht="38.25">
      <c r="A151" s="38" t="s">
        <v>68</v>
      </c>
      <c r="E151" s="39" t="s">
        <v>221</v>
      </c>
    </row>
    <row r="152" spans="1:5" ht="89.25">
      <c r="A152" t="s">
        <v>70</v>
      </c>
      <c r="E152" s="37" t="s">
        <v>222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223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223</v>
      </c>
      <c s="6"/>
      <c s="18" t="s">
        <v>224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62</v>
      </c>
      <c s="32" t="s">
        <v>63</v>
      </c>
      <c s="33" t="s">
        <v>64</v>
      </c>
      <c s="34">
        <v>4638.4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76.5">
      <c r="A14" s="38" t="s">
        <v>68</v>
      </c>
      <c r="E14" s="39" t="s">
        <v>226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79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97</v>
      </c>
      <c s="26" t="s">
        <v>62</v>
      </c>
      <c s="32" t="s">
        <v>98</v>
      </c>
      <c s="33" t="s">
        <v>82</v>
      </c>
      <c s="34">
        <v>2319.2</v>
      </c>
      <c s="35">
        <v>372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51">
      <c r="A19" s="38" t="s">
        <v>68</v>
      </c>
      <c r="E19" s="39" t="s">
        <v>227</v>
      </c>
    </row>
    <row r="20" spans="1:5" ht="369.75">
      <c r="A20" t="s">
        <v>70</v>
      </c>
      <c r="E20" s="37" t="s">
        <v>100</v>
      </c>
    </row>
    <row r="21" spans="1:16" ht="12.75">
      <c r="A21" s="26" t="s">
        <v>60</v>
      </c>
      <c s="31" t="s">
        <v>32</v>
      </c>
      <c s="31" t="s">
        <v>228</v>
      </c>
      <c s="26" t="s">
        <v>62</v>
      </c>
      <c s="32" t="s">
        <v>229</v>
      </c>
      <c s="33" t="s">
        <v>82</v>
      </c>
      <c s="34">
        <v>2319.2</v>
      </c>
      <c s="35">
        <v>541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51">
      <c r="A23" s="38" t="s">
        <v>68</v>
      </c>
      <c r="E23" s="39" t="s">
        <v>227</v>
      </c>
    </row>
    <row r="24" spans="1:5" ht="280.5">
      <c r="A24" t="s">
        <v>70</v>
      </c>
      <c r="E24" s="37" t="s">
        <v>230</v>
      </c>
    </row>
    <row r="25" spans="1:16" ht="12.75">
      <c r="A25" s="26" t="s">
        <v>60</v>
      </c>
      <c s="31" t="s">
        <v>45</v>
      </c>
      <c s="31" t="s">
        <v>115</v>
      </c>
      <c s="26" t="s">
        <v>62</v>
      </c>
      <c s="32" t="s">
        <v>116</v>
      </c>
      <c s="33" t="s">
        <v>117</v>
      </c>
      <c s="34">
        <v>5798</v>
      </c>
      <c s="35">
        <v>13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68</v>
      </c>
      <c r="E27" s="39" t="s">
        <v>231</v>
      </c>
    </row>
    <row r="28" spans="1:5" ht="25.5">
      <c r="A28" t="s">
        <v>70</v>
      </c>
      <c r="E28" s="37" t="s">
        <v>119</v>
      </c>
    </row>
    <row r="29" spans="1:18" ht="12.75" customHeight="1">
      <c r="A29" s="6" t="s">
        <v>58</v>
      </c>
      <c s="6"/>
      <c s="41" t="s">
        <v>33</v>
      </c>
      <c s="6"/>
      <c s="29" t="s">
        <v>120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232</v>
      </c>
      <c s="26" t="s">
        <v>62</v>
      </c>
      <c s="32" t="s">
        <v>233</v>
      </c>
      <c s="33" t="s">
        <v>117</v>
      </c>
      <c s="34">
        <v>5798</v>
      </c>
      <c s="35">
        <v>72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51">
      <c r="A32" s="38" t="s">
        <v>68</v>
      </c>
      <c r="E32" s="39" t="s">
        <v>234</v>
      </c>
    </row>
    <row r="33" spans="1:5" ht="102">
      <c r="A33" t="s">
        <v>70</v>
      </c>
      <c r="E33" s="37" t="s">
        <v>235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0+O10+O15+O28+O41+O58+O83+O108+O117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236</v>
      </c>
      <c s="43">
        <f>0+I10+I15+I28+I41+I58+I83+I108+I117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236</v>
      </c>
      <c s="6"/>
      <c s="18" t="s">
        <v>237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239</v>
      </c>
      <c s="31" t="s">
        <v>61</v>
      </c>
      <c s="26" t="s">
        <v>39</v>
      </c>
      <c s="32" t="s">
        <v>63</v>
      </c>
      <c s="33" t="s">
        <v>64</v>
      </c>
      <c s="34">
        <v>912.7</v>
      </c>
      <c s="35">
        <v>300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25.5">
      <c r="A12" s="36" t="s">
        <v>66</v>
      </c>
      <c r="E12" s="37" t="s">
        <v>240</v>
      </c>
    </row>
    <row r="13" spans="1:5" ht="153">
      <c r="A13" s="38" t="s">
        <v>68</v>
      </c>
      <c r="E13" s="39" t="s">
        <v>241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79</v>
      </c>
      <c s="6"/>
      <c s="6"/>
      <c s="6"/>
      <c s="42">
        <f>0+Q15</f>
      </c>
      <c s="6"/>
      <c r="O15">
        <f>0+R15</f>
      </c>
      <c r="Q15">
        <f>0+I16+I20+I24</f>
      </c>
      <c>
        <f>0+O16+O20+O24</f>
      </c>
    </row>
    <row r="16" spans="1:16" ht="12.75">
      <c r="A16" s="26" t="s">
        <v>60</v>
      </c>
      <c s="31" t="s">
        <v>242</v>
      </c>
      <c s="31" t="s">
        <v>243</v>
      </c>
      <c s="26" t="s">
        <v>62</v>
      </c>
      <c s="32" t="s">
        <v>244</v>
      </c>
      <c s="33" t="s">
        <v>245</v>
      </c>
      <c s="34">
        <v>200</v>
      </c>
      <c s="35">
        <v>80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63.75">
      <c r="A18" s="38" t="s">
        <v>68</v>
      </c>
      <c r="E18" s="39" t="s">
        <v>246</v>
      </c>
    </row>
    <row r="19" spans="1:5" ht="38.25">
      <c r="A19" t="s">
        <v>70</v>
      </c>
      <c r="E19" s="37" t="s">
        <v>247</v>
      </c>
    </row>
    <row r="20" spans="1:16" ht="12.75">
      <c r="A20" s="26" t="s">
        <v>60</v>
      </c>
      <c s="31" t="s">
        <v>187</v>
      </c>
      <c s="31" t="s">
        <v>102</v>
      </c>
      <c s="26" t="s">
        <v>62</v>
      </c>
      <c s="32" t="s">
        <v>248</v>
      </c>
      <c s="33" t="s">
        <v>82</v>
      </c>
      <c s="34">
        <v>456.35</v>
      </c>
      <c s="35">
        <v>462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114.75">
      <c r="A22" s="38" t="s">
        <v>68</v>
      </c>
      <c r="E22" s="39" t="s">
        <v>249</v>
      </c>
    </row>
    <row r="23" spans="1:5" ht="318.75">
      <c r="A23" t="s">
        <v>70</v>
      </c>
      <c r="E23" s="37" t="s">
        <v>105</v>
      </c>
    </row>
    <row r="24" spans="1:16" ht="12.75">
      <c r="A24" s="26" t="s">
        <v>60</v>
      </c>
      <c s="31" t="s">
        <v>250</v>
      </c>
      <c s="31" t="s">
        <v>251</v>
      </c>
      <c s="26" t="s">
        <v>62</v>
      </c>
      <c s="32" t="s">
        <v>252</v>
      </c>
      <c s="33" t="s">
        <v>82</v>
      </c>
      <c s="34">
        <v>31.635</v>
      </c>
      <c s="35">
        <v>625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76.5">
      <c r="A26" s="38" t="s">
        <v>68</v>
      </c>
      <c r="E26" s="39" t="s">
        <v>253</v>
      </c>
    </row>
    <row r="27" spans="1:5" ht="229.5">
      <c r="A27" t="s">
        <v>70</v>
      </c>
      <c r="E27" s="37" t="s">
        <v>254</v>
      </c>
    </row>
    <row r="28" spans="1:18" ht="12.75" customHeight="1">
      <c r="A28" s="6" t="s">
        <v>58</v>
      </c>
      <c s="6"/>
      <c s="41" t="s">
        <v>33</v>
      </c>
      <c s="6"/>
      <c s="29" t="s">
        <v>120</v>
      </c>
      <c s="6"/>
      <c s="6"/>
      <c s="6"/>
      <c s="42">
        <f>0+Q28</f>
      </c>
      <c s="6"/>
      <c r="O28">
        <f>0+R28</f>
      </c>
      <c r="Q28">
        <f>0+I29+I33+I37</f>
      </c>
      <c>
        <f>0+O29+O33+O37</f>
      </c>
    </row>
    <row r="29" spans="1:16" ht="12.75">
      <c r="A29" s="26" t="s">
        <v>60</v>
      </c>
      <c s="31" t="s">
        <v>255</v>
      </c>
      <c s="31" t="s">
        <v>256</v>
      </c>
      <c s="26" t="s">
        <v>62</v>
      </c>
      <c s="32" t="s">
        <v>257</v>
      </c>
      <c s="33" t="s">
        <v>82</v>
      </c>
      <c s="34">
        <v>3.42</v>
      </c>
      <c s="35">
        <v>2630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68</v>
      </c>
      <c r="E31" s="39" t="s">
        <v>258</v>
      </c>
    </row>
    <row r="32" spans="1:5" ht="51">
      <c r="A32" t="s">
        <v>70</v>
      </c>
      <c r="E32" s="37" t="s">
        <v>259</v>
      </c>
    </row>
    <row r="33" spans="1:16" ht="12.75">
      <c r="A33" s="26" t="s">
        <v>60</v>
      </c>
      <c s="31" t="s">
        <v>121</v>
      </c>
      <c s="31" t="s">
        <v>260</v>
      </c>
      <c s="26" t="s">
        <v>62</v>
      </c>
      <c s="32" t="s">
        <v>261</v>
      </c>
      <c s="33" t="s">
        <v>64</v>
      </c>
      <c s="34">
        <v>14.377</v>
      </c>
      <c s="35">
        <v>23700</v>
      </c>
      <c s="35">
        <f>ROUND(ROUND(H33,2)*ROUND(G33,3),2)</f>
      </c>
      <c s="33" t="s">
        <v>262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178.5">
      <c r="A35" s="38" t="s">
        <v>68</v>
      </c>
      <c r="E35" s="39" t="s">
        <v>263</v>
      </c>
    </row>
    <row r="36" spans="1:5" ht="38.25">
      <c r="A36" t="s">
        <v>70</v>
      </c>
      <c r="E36" s="37" t="s">
        <v>264</v>
      </c>
    </row>
    <row r="37" spans="1:16" ht="12.75">
      <c r="A37" s="26" t="s">
        <v>60</v>
      </c>
      <c s="31" t="s">
        <v>114</v>
      </c>
      <c s="31" t="s">
        <v>265</v>
      </c>
      <c s="26" t="s">
        <v>62</v>
      </c>
      <c s="32" t="s">
        <v>266</v>
      </c>
      <c s="33" t="s">
        <v>117</v>
      </c>
      <c s="34">
        <v>135.6</v>
      </c>
      <c s="35">
        <v>271</v>
      </c>
      <c s="35">
        <f>ROUND(ROUND(H37,2)*ROUND(G37,3),2)</f>
      </c>
      <c s="33" t="s">
        <v>262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89.25">
      <c r="A39" s="38" t="s">
        <v>68</v>
      </c>
      <c r="E39" s="39" t="s">
        <v>267</v>
      </c>
    </row>
    <row r="40" spans="1:5" ht="25.5">
      <c r="A40" t="s">
        <v>70</v>
      </c>
      <c r="E40" s="37" t="s">
        <v>268</v>
      </c>
    </row>
    <row r="41" spans="1:18" ht="12.75" customHeight="1">
      <c r="A41" s="6" t="s">
        <v>58</v>
      </c>
      <c s="6"/>
      <c s="41" t="s">
        <v>32</v>
      </c>
      <c s="6"/>
      <c s="29" t="s">
        <v>269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270</v>
      </c>
      <c s="31" t="s">
        <v>271</v>
      </c>
      <c s="26" t="s">
        <v>62</v>
      </c>
      <c s="32" t="s">
        <v>272</v>
      </c>
      <c s="33" t="s">
        <v>82</v>
      </c>
      <c s="34">
        <v>11.4</v>
      </c>
      <c s="35">
        <v>9770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62</v>
      </c>
    </row>
    <row r="44" spans="1:5" ht="89.25">
      <c r="A44" s="38" t="s">
        <v>68</v>
      </c>
      <c r="E44" s="39" t="s">
        <v>273</v>
      </c>
    </row>
    <row r="45" spans="1:5" ht="382.5">
      <c r="A45" t="s">
        <v>70</v>
      </c>
      <c r="E45" s="37" t="s">
        <v>274</v>
      </c>
    </row>
    <row r="46" spans="1:16" ht="12.75">
      <c r="A46" s="26" t="s">
        <v>60</v>
      </c>
      <c s="31" t="s">
        <v>275</v>
      </c>
      <c s="31" t="s">
        <v>276</v>
      </c>
      <c s="26" t="s">
        <v>62</v>
      </c>
      <c s="32" t="s">
        <v>277</v>
      </c>
      <c s="33" t="s">
        <v>64</v>
      </c>
      <c s="34">
        <v>2.28</v>
      </c>
      <c s="35">
        <v>26600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62</v>
      </c>
    </row>
    <row r="48" spans="1:5" ht="102">
      <c r="A48" s="38" t="s">
        <v>68</v>
      </c>
      <c r="E48" s="39" t="s">
        <v>278</v>
      </c>
    </row>
    <row r="49" spans="1:5" ht="242.25">
      <c r="A49" t="s">
        <v>70</v>
      </c>
      <c r="E49" s="37" t="s">
        <v>279</v>
      </c>
    </row>
    <row r="50" spans="1:16" ht="12.75">
      <c r="A50" s="26" t="s">
        <v>60</v>
      </c>
      <c s="31" t="s">
        <v>142</v>
      </c>
      <c s="31" t="s">
        <v>280</v>
      </c>
      <c s="26" t="s">
        <v>62</v>
      </c>
      <c s="32" t="s">
        <v>281</v>
      </c>
      <c s="33" t="s">
        <v>82</v>
      </c>
      <c s="34">
        <v>111.117</v>
      </c>
      <c s="35">
        <v>5560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62</v>
      </c>
    </row>
    <row r="52" spans="1:5" ht="102">
      <c r="A52" s="38" t="s">
        <v>68</v>
      </c>
      <c r="E52" s="39" t="s">
        <v>282</v>
      </c>
    </row>
    <row r="53" spans="1:5" ht="369.75">
      <c r="A53" t="s">
        <v>70</v>
      </c>
      <c r="E53" s="37" t="s">
        <v>283</v>
      </c>
    </row>
    <row r="54" spans="1:16" ht="12.75">
      <c r="A54" s="26" t="s">
        <v>60</v>
      </c>
      <c s="31" t="s">
        <v>196</v>
      </c>
      <c s="31" t="s">
        <v>284</v>
      </c>
      <c s="26" t="s">
        <v>62</v>
      </c>
      <c s="32" t="s">
        <v>285</v>
      </c>
      <c s="33" t="s">
        <v>64</v>
      </c>
      <c s="34">
        <v>27.779</v>
      </c>
      <c s="35">
        <v>26200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62</v>
      </c>
    </row>
    <row r="56" spans="1:5" ht="76.5">
      <c r="A56" s="38" t="s">
        <v>68</v>
      </c>
      <c r="E56" s="39" t="s">
        <v>286</v>
      </c>
    </row>
    <row r="57" spans="1:5" ht="267.75">
      <c r="A57" t="s">
        <v>70</v>
      </c>
      <c r="E57" s="37" t="s">
        <v>287</v>
      </c>
    </row>
    <row r="58" spans="1:18" ht="12.75" customHeight="1">
      <c r="A58" s="6" t="s">
        <v>58</v>
      </c>
      <c s="6"/>
      <c s="41" t="s">
        <v>43</v>
      </c>
      <c s="6"/>
      <c s="29" t="s">
        <v>288</v>
      </c>
      <c s="6"/>
      <c s="6"/>
      <c s="6"/>
      <c s="42">
        <f>0+Q58</f>
      </c>
      <c s="6"/>
      <c r="O58">
        <f>0+R58</f>
      </c>
      <c r="Q58">
        <f>0+I59+I63+I67+I71+I75+I79</f>
      </c>
      <c>
        <f>0+O59+O63+O67+O71+O75+O79</f>
      </c>
    </row>
    <row r="59" spans="1:16" ht="12.75">
      <c r="A59" s="26" t="s">
        <v>60</v>
      </c>
      <c s="31" t="s">
        <v>289</v>
      </c>
      <c s="31" t="s">
        <v>290</v>
      </c>
      <c s="26" t="s">
        <v>62</v>
      </c>
      <c s="32" t="s">
        <v>291</v>
      </c>
      <c s="33" t="s">
        <v>82</v>
      </c>
      <c s="34">
        <v>27.254</v>
      </c>
      <c s="35">
        <v>2440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62</v>
      </c>
    </row>
    <row r="61" spans="1:5" ht="89.25">
      <c r="A61" s="38" t="s">
        <v>68</v>
      </c>
      <c r="E61" s="39" t="s">
        <v>292</v>
      </c>
    </row>
    <row r="62" spans="1:5" ht="369.75">
      <c r="A62" t="s">
        <v>70</v>
      </c>
      <c r="E62" s="37" t="s">
        <v>283</v>
      </c>
    </row>
    <row r="63" spans="1:16" ht="12.75">
      <c r="A63" s="26" t="s">
        <v>60</v>
      </c>
      <c s="31" t="s">
        <v>109</v>
      </c>
      <c s="31" t="s">
        <v>293</v>
      </c>
      <c s="26" t="s">
        <v>62</v>
      </c>
      <c s="32" t="s">
        <v>294</v>
      </c>
      <c s="33" t="s">
        <v>82</v>
      </c>
      <c s="34">
        <v>17.625</v>
      </c>
      <c s="35">
        <v>2660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62</v>
      </c>
    </row>
    <row r="65" spans="1:5" ht="76.5">
      <c r="A65" s="38" t="s">
        <v>68</v>
      </c>
      <c r="E65" s="39" t="s">
        <v>295</v>
      </c>
    </row>
    <row r="66" spans="1:5" ht="369.75">
      <c r="A66" t="s">
        <v>70</v>
      </c>
      <c r="E66" s="37" t="s">
        <v>283</v>
      </c>
    </row>
    <row r="67" spans="1:16" ht="12.75">
      <c r="A67" s="26" t="s">
        <v>60</v>
      </c>
      <c s="31" t="s">
        <v>127</v>
      </c>
      <c s="31" t="s">
        <v>296</v>
      </c>
      <c s="26" t="s">
        <v>62</v>
      </c>
      <c s="32" t="s">
        <v>297</v>
      </c>
      <c s="33" t="s">
        <v>82</v>
      </c>
      <c s="34">
        <v>6.358</v>
      </c>
      <c s="35">
        <v>2840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62</v>
      </c>
    </row>
    <row r="69" spans="1:5" ht="114.75">
      <c r="A69" s="38" t="s">
        <v>68</v>
      </c>
      <c r="E69" s="39" t="s">
        <v>298</v>
      </c>
    </row>
    <row r="70" spans="1:5" ht="369.75">
      <c r="A70" t="s">
        <v>70</v>
      </c>
      <c r="E70" s="37" t="s">
        <v>283</v>
      </c>
    </row>
    <row r="71" spans="1:16" ht="12.75">
      <c r="A71" s="26" t="s">
        <v>60</v>
      </c>
      <c s="31" t="s">
        <v>114</v>
      </c>
      <c s="31" t="s">
        <v>299</v>
      </c>
      <c s="26" t="s">
        <v>62</v>
      </c>
      <c s="32" t="s">
        <v>300</v>
      </c>
      <c s="33" t="s">
        <v>82</v>
      </c>
      <c s="34">
        <v>26.492</v>
      </c>
      <c s="35">
        <v>750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191.25">
      <c r="A73" s="38" t="s">
        <v>68</v>
      </c>
      <c r="E73" s="39" t="s">
        <v>301</v>
      </c>
    </row>
    <row r="74" spans="1:5" ht="38.25">
      <c r="A74" t="s">
        <v>70</v>
      </c>
      <c r="E74" s="37" t="s">
        <v>302</v>
      </c>
    </row>
    <row r="75" spans="1:16" ht="25.5">
      <c r="A75" s="26" t="s">
        <v>60</v>
      </c>
      <c s="31" t="s">
        <v>121</v>
      </c>
      <c s="31" t="s">
        <v>303</v>
      </c>
      <c s="26" t="s">
        <v>62</v>
      </c>
      <c s="32" t="s">
        <v>304</v>
      </c>
      <c s="33" t="s">
        <v>82</v>
      </c>
      <c s="34">
        <v>246.34</v>
      </c>
      <c s="35">
        <v>859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127.5">
      <c r="A77" s="38" t="s">
        <v>68</v>
      </c>
      <c r="E77" s="39" t="s">
        <v>305</v>
      </c>
    </row>
    <row r="78" spans="1:5" ht="38.25">
      <c r="A78" t="s">
        <v>70</v>
      </c>
      <c r="E78" s="37" t="s">
        <v>302</v>
      </c>
    </row>
    <row r="79" spans="1:16" ht="12.75">
      <c r="A79" s="26" t="s">
        <v>60</v>
      </c>
      <c s="31" t="s">
        <v>182</v>
      </c>
      <c s="31" t="s">
        <v>306</v>
      </c>
      <c s="26" t="s">
        <v>62</v>
      </c>
      <c s="32" t="s">
        <v>307</v>
      </c>
      <c s="33" t="s">
        <v>82</v>
      </c>
      <c s="34">
        <v>4.99</v>
      </c>
      <c s="35">
        <v>4780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165.75">
      <c r="A81" s="38" t="s">
        <v>68</v>
      </c>
      <c r="E81" s="39" t="s">
        <v>308</v>
      </c>
    </row>
    <row r="82" spans="1:5" ht="102">
      <c r="A82" t="s">
        <v>70</v>
      </c>
      <c r="E82" s="37" t="s">
        <v>309</v>
      </c>
    </row>
    <row r="83" spans="1:18" ht="12.75" customHeight="1">
      <c r="A83" s="6" t="s">
        <v>58</v>
      </c>
      <c s="6"/>
      <c s="41" t="s">
        <v>153</v>
      </c>
      <c s="6"/>
      <c s="29" t="s">
        <v>310</v>
      </c>
      <c s="6"/>
      <c s="6"/>
      <c s="6"/>
      <c s="42">
        <f>0+Q83</f>
      </c>
      <c s="6"/>
      <c r="O83">
        <f>0+R83</f>
      </c>
      <c r="Q83">
        <f>0+I84+I88+I92+I96+I100+I104</f>
      </c>
      <c>
        <f>0+O84+O88+O92+O96+O100+O104</f>
      </c>
    </row>
    <row r="84" spans="1:16" ht="12.75">
      <c r="A84" s="26" t="s">
        <v>60</v>
      </c>
      <c s="31" t="s">
        <v>208</v>
      </c>
      <c s="31" t="s">
        <v>311</v>
      </c>
      <c s="26" t="s">
        <v>62</v>
      </c>
      <c s="32" t="s">
        <v>312</v>
      </c>
      <c s="33" t="s">
        <v>117</v>
      </c>
      <c s="34">
        <v>1080.66</v>
      </c>
      <c s="35">
        <v>138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280.5">
      <c r="A86" s="38" t="s">
        <v>68</v>
      </c>
      <c r="E86" s="39" t="s">
        <v>313</v>
      </c>
    </row>
    <row r="87" spans="1:5" ht="191.25">
      <c r="A87" t="s">
        <v>70</v>
      </c>
      <c r="E87" s="37" t="s">
        <v>314</v>
      </c>
    </row>
    <row r="88" spans="1:16" ht="12.75">
      <c r="A88" s="26" t="s">
        <v>60</v>
      </c>
      <c s="31" t="s">
        <v>213</v>
      </c>
      <c s="31" t="s">
        <v>315</v>
      </c>
      <c s="26" t="s">
        <v>62</v>
      </c>
      <c s="32" t="s">
        <v>316</v>
      </c>
      <c s="33" t="s">
        <v>117</v>
      </c>
      <c s="34">
        <v>125.4</v>
      </c>
      <c s="35">
        <v>276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76.5">
      <c r="A90" s="38" t="s">
        <v>68</v>
      </c>
      <c r="E90" s="39" t="s">
        <v>317</v>
      </c>
    </row>
    <row r="91" spans="1:5" ht="191.25">
      <c r="A91" t="s">
        <v>70</v>
      </c>
      <c r="E91" s="37" t="s">
        <v>314</v>
      </c>
    </row>
    <row r="92" spans="1:16" ht="25.5">
      <c r="A92" s="26" t="s">
        <v>60</v>
      </c>
      <c s="31" t="s">
        <v>101</v>
      </c>
      <c s="31" t="s">
        <v>318</v>
      </c>
      <c s="26" t="s">
        <v>62</v>
      </c>
      <c s="32" t="s">
        <v>319</v>
      </c>
      <c s="33" t="s">
        <v>117</v>
      </c>
      <c s="34">
        <v>71.75</v>
      </c>
      <c s="35">
        <v>683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89.25">
      <c r="A94" s="38" t="s">
        <v>68</v>
      </c>
      <c r="E94" s="39" t="s">
        <v>320</v>
      </c>
    </row>
    <row r="95" spans="1:5" ht="204">
      <c r="A95" t="s">
        <v>70</v>
      </c>
      <c r="E95" s="37" t="s">
        <v>321</v>
      </c>
    </row>
    <row r="96" spans="1:16" ht="12.75">
      <c r="A96" s="26" t="s">
        <v>60</v>
      </c>
      <c s="31" t="s">
        <v>96</v>
      </c>
      <c s="31" t="s">
        <v>322</v>
      </c>
      <c s="26" t="s">
        <v>62</v>
      </c>
      <c s="32" t="s">
        <v>323</v>
      </c>
      <c s="33" t="s">
        <v>117</v>
      </c>
      <c s="34">
        <v>431.97</v>
      </c>
      <c s="35">
        <v>107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178.5">
      <c r="A98" s="38" t="s">
        <v>68</v>
      </c>
      <c r="E98" s="39" t="s">
        <v>324</v>
      </c>
    </row>
    <row r="99" spans="1:5" ht="38.25">
      <c r="A99" t="s">
        <v>70</v>
      </c>
      <c r="E99" s="37" t="s">
        <v>325</v>
      </c>
    </row>
    <row r="100" spans="1:16" ht="12.75">
      <c r="A100" s="26" t="s">
        <v>60</v>
      </c>
      <c s="31" t="s">
        <v>326</v>
      </c>
      <c s="31" t="s">
        <v>327</v>
      </c>
      <c s="26" t="s">
        <v>62</v>
      </c>
      <c s="32" t="s">
        <v>328</v>
      </c>
      <c s="33" t="s">
        <v>117</v>
      </c>
      <c s="34">
        <v>66.9</v>
      </c>
      <c s="35">
        <v>379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102">
      <c r="A102" s="38" t="s">
        <v>68</v>
      </c>
      <c r="E102" s="39" t="s">
        <v>329</v>
      </c>
    </row>
    <row r="103" spans="1:5" ht="51">
      <c r="A103" t="s">
        <v>70</v>
      </c>
      <c r="E103" s="37" t="s">
        <v>330</v>
      </c>
    </row>
    <row r="104" spans="1:16" ht="12.75">
      <c r="A104" s="26" t="s">
        <v>60</v>
      </c>
      <c s="31" t="s">
        <v>147</v>
      </c>
      <c s="31" t="s">
        <v>331</v>
      </c>
      <c s="26" t="s">
        <v>62</v>
      </c>
      <c s="32" t="s">
        <v>332</v>
      </c>
      <c s="33" t="s">
        <v>117</v>
      </c>
      <c s="34">
        <v>74.1</v>
      </c>
      <c s="35">
        <v>494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02">
      <c r="A106" s="38" t="s">
        <v>68</v>
      </c>
      <c r="E106" s="39" t="s">
        <v>333</v>
      </c>
    </row>
    <row r="107" spans="1:5" ht="51">
      <c r="A107" t="s">
        <v>70</v>
      </c>
      <c r="E107" s="37" t="s">
        <v>330</v>
      </c>
    </row>
    <row r="108" spans="1:18" ht="12.75" customHeight="1">
      <c r="A108" s="6" t="s">
        <v>58</v>
      </c>
      <c s="6"/>
      <c s="41" t="s">
        <v>156</v>
      </c>
      <c s="6"/>
      <c s="29" t="s">
        <v>159</v>
      </c>
      <c s="6"/>
      <c s="6"/>
      <c s="6"/>
      <c s="42">
        <f>0+Q108</f>
      </c>
      <c s="6"/>
      <c r="O108">
        <f>0+R108</f>
      </c>
      <c r="Q108">
        <f>0+I109+I113</f>
      </c>
      <c>
        <f>0+O109+O113</f>
      </c>
    </row>
    <row r="109" spans="1:16" ht="12.75">
      <c r="A109" s="26" t="s">
        <v>60</v>
      </c>
      <c s="31" t="s">
        <v>54</v>
      </c>
      <c s="31" t="s">
        <v>334</v>
      </c>
      <c s="26" t="s">
        <v>62</v>
      </c>
      <c s="32" t="s">
        <v>335</v>
      </c>
      <c s="33" t="s">
        <v>124</v>
      </c>
      <c s="34">
        <v>5.16</v>
      </c>
      <c s="35">
        <v>735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127.5">
      <c r="A111" s="38" t="s">
        <v>68</v>
      </c>
      <c r="E111" s="39" t="s">
        <v>336</v>
      </c>
    </row>
    <row r="112" spans="1:5" ht="255">
      <c r="A112" t="s">
        <v>70</v>
      </c>
      <c r="E112" s="37" t="s">
        <v>164</v>
      </c>
    </row>
    <row r="113" spans="1:16" ht="12.75">
      <c r="A113" s="26" t="s">
        <v>60</v>
      </c>
      <c s="31" t="s">
        <v>137</v>
      </c>
      <c s="31" t="s">
        <v>337</v>
      </c>
      <c s="26" t="s">
        <v>62</v>
      </c>
      <c s="32" t="s">
        <v>338</v>
      </c>
      <c s="33" t="s">
        <v>124</v>
      </c>
      <c s="34">
        <v>57</v>
      </c>
      <c s="35">
        <v>255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63.75">
      <c r="A115" s="38" t="s">
        <v>68</v>
      </c>
      <c r="E115" s="39" t="s">
        <v>339</v>
      </c>
    </row>
    <row r="116" spans="1:5" ht="242.25">
      <c r="A116" t="s">
        <v>70</v>
      </c>
      <c r="E116" s="37" t="s">
        <v>340</v>
      </c>
    </row>
    <row r="117" spans="1:18" ht="12.75" customHeight="1">
      <c r="A117" s="6" t="s">
        <v>58</v>
      </c>
      <c s="6"/>
      <c s="41" t="s">
        <v>50</v>
      </c>
      <c s="6"/>
      <c s="29" t="s">
        <v>181</v>
      </c>
      <c s="6"/>
      <c s="6"/>
      <c s="6"/>
      <c s="42">
        <f>0+Q117</f>
      </c>
      <c s="6"/>
      <c r="O117">
        <f>0+R117</f>
      </c>
      <c r="Q117">
        <f>0+I118+I122+I126+I130+I134+I138</f>
      </c>
      <c>
        <f>0+O118+O122+O126+O130+O134+O138</f>
      </c>
    </row>
    <row r="118" spans="1:16" ht="12.75">
      <c r="A118" s="26" t="s">
        <v>60</v>
      </c>
      <c s="31" t="s">
        <v>147</v>
      </c>
      <c s="31" t="s">
        <v>341</v>
      </c>
      <c s="26" t="s">
        <v>62</v>
      </c>
      <c s="32" t="s">
        <v>342</v>
      </c>
      <c s="33" t="s">
        <v>124</v>
      </c>
      <c s="34">
        <v>57</v>
      </c>
      <c s="35">
        <v>3540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62</v>
      </c>
    </row>
    <row r="120" spans="1:5" ht="102">
      <c r="A120" s="38" t="s">
        <v>68</v>
      </c>
      <c r="E120" s="39" t="s">
        <v>343</v>
      </c>
    </row>
    <row r="121" spans="1:5" ht="63.75">
      <c r="A121" t="s">
        <v>70</v>
      </c>
      <c r="E121" s="37" t="s">
        <v>344</v>
      </c>
    </row>
    <row r="122" spans="1:16" ht="12.75">
      <c r="A122" s="26" t="s">
        <v>60</v>
      </c>
      <c s="31" t="s">
        <v>43</v>
      </c>
      <c s="31" t="s">
        <v>204</v>
      </c>
      <c s="26" t="s">
        <v>62</v>
      </c>
      <c s="32" t="s">
        <v>205</v>
      </c>
      <c s="33" t="s">
        <v>124</v>
      </c>
      <c s="34">
        <v>76</v>
      </c>
      <c s="35">
        <v>342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62</v>
      </c>
    </row>
    <row r="124" spans="1:5" ht="89.25">
      <c r="A124" s="38" t="s">
        <v>68</v>
      </c>
      <c r="E124" s="39" t="s">
        <v>345</v>
      </c>
    </row>
    <row r="125" spans="1:5" ht="51">
      <c r="A125" t="s">
        <v>70</v>
      </c>
      <c r="E125" s="37" t="s">
        <v>207</v>
      </c>
    </row>
    <row r="126" spans="1:16" ht="12.75">
      <c r="A126" s="26" t="s">
        <v>60</v>
      </c>
      <c s="31" t="s">
        <v>45</v>
      </c>
      <c s="31" t="s">
        <v>346</v>
      </c>
      <c s="26" t="s">
        <v>62</v>
      </c>
      <c s="32" t="s">
        <v>347</v>
      </c>
      <c s="33" t="s">
        <v>124</v>
      </c>
      <c s="34">
        <v>57</v>
      </c>
      <c s="35">
        <v>89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62</v>
      </c>
    </row>
    <row r="128" spans="1:5" ht="76.5">
      <c r="A128" s="38" t="s">
        <v>68</v>
      </c>
      <c r="E128" s="39" t="s">
        <v>348</v>
      </c>
    </row>
    <row r="129" spans="1:5" ht="25.5">
      <c r="A129" t="s">
        <v>70</v>
      </c>
      <c r="E129" s="37" t="s">
        <v>349</v>
      </c>
    </row>
    <row r="130" spans="1:16" ht="12.75">
      <c r="A130" s="26" t="s">
        <v>60</v>
      </c>
      <c s="31" t="s">
        <v>52</v>
      </c>
      <c s="31" t="s">
        <v>350</v>
      </c>
      <c s="26" t="s">
        <v>62</v>
      </c>
      <c s="32" t="s">
        <v>351</v>
      </c>
      <c s="33" t="s">
        <v>117</v>
      </c>
      <c s="34">
        <v>1.08</v>
      </c>
      <c s="35">
        <v>146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62</v>
      </c>
    </row>
    <row r="132" spans="1:5" ht="76.5">
      <c r="A132" s="38" t="s">
        <v>68</v>
      </c>
      <c r="E132" s="39" t="s">
        <v>352</v>
      </c>
    </row>
    <row r="133" spans="1:5" ht="25.5">
      <c r="A133" t="s">
        <v>70</v>
      </c>
      <c r="E133" s="37" t="s">
        <v>353</v>
      </c>
    </row>
    <row r="134" spans="1:16" ht="12.75">
      <c r="A134" s="26" t="s">
        <v>60</v>
      </c>
      <c s="31" t="s">
        <v>50</v>
      </c>
      <c s="31" t="s">
        <v>354</v>
      </c>
      <c s="26" t="s">
        <v>62</v>
      </c>
      <c s="32" t="s">
        <v>355</v>
      </c>
      <c s="33" t="s">
        <v>124</v>
      </c>
      <c s="34">
        <v>7.85</v>
      </c>
      <c s="35">
        <v>290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62</v>
      </c>
    </row>
    <row r="136" spans="1:5" ht="63.75">
      <c r="A136" s="38" t="s">
        <v>68</v>
      </c>
      <c r="E136" s="39" t="s">
        <v>356</v>
      </c>
    </row>
    <row r="137" spans="1:5" ht="25.5">
      <c r="A137" t="s">
        <v>70</v>
      </c>
      <c r="E137" s="37" t="s">
        <v>353</v>
      </c>
    </row>
    <row r="138" spans="1:16" ht="12.75">
      <c r="A138" s="26" t="s">
        <v>60</v>
      </c>
      <c s="31" t="s">
        <v>153</v>
      </c>
      <c s="31" t="s">
        <v>357</v>
      </c>
      <c s="26" t="s">
        <v>62</v>
      </c>
      <c s="32" t="s">
        <v>358</v>
      </c>
      <c s="33" t="s">
        <v>124</v>
      </c>
      <c s="34">
        <v>57</v>
      </c>
      <c s="35">
        <v>82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62</v>
      </c>
    </row>
    <row r="140" spans="1:5" ht="76.5">
      <c r="A140" s="38" t="s">
        <v>68</v>
      </c>
      <c r="E140" s="39" t="s">
        <v>359</v>
      </c>
    </row>
    <row r="141" spans="1:5" ht="38.25">
      <c r="A141" t="s">
        <v>70</v>
      </c>
      <c r="E141" s="37" t="s">
        <v>360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0+O10+O23+O76+O85+O102+O131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361</v>
      </c>
      <c s="43">
        <f>0+I10+I23+I76+I85+I102+I131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361</v>
      </c>
      <c s="6"/>
      <c s="18" t="s">
        <v>362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</f>
      </c>
      <c>
        <f>0+O11+O15+O19</f>
      </c>
    </row>
    <row r="11" spans="1:16" ht="12.75">
      <c r="A11" s="26" t="s">
        <v>60</v>
      </c>
      <c s="31" t="s">
        <v>39</v>
      </c>
      <c s="31" t="s">
        <v>61</v>
      </c>
      <c s="26" t="s">
        <v>39</v>
      </c>
      <c s="32" t="s">
        <v>364</v>
      </c>
      <c s="33" t="s">
        <v>64</v>
      </c>
      <c s="34">
        <v>11233.32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365</v>
      </c>
    </row>
    <row r="13" spans="1:5" ht="140.25">
      <c r="A13" s="38" t="s">
        <v>68</v>
      </c>
      <c r="E13" s="39" t="s">
        <v>366</v>
      </c>
    </row>
    <row r="14" spans="1:5" ht="25.5">
      <c r="A14" t="s">
        <v>70</v>
      </c>
      <c r="E14" s="37" t="s">
        <v>71</v>
      </c>
    </row>
    <row r="15" spans="1:16" ht="12.75">
      <c r="A15" s="26" t="s">
        <v>60</v>
      </c>
      <c s="31" t="s">
        <v>33</v>
      </c>
      <c s="31" t="s">
        <v>61</v>
      </c>
      <c s="26" t="s">
        <v>33</v>
      </c>
      <c s="32" t="s">
        <v>367</v>
      </c>
      <c s="33" t="s">
        <v>64</v>
      </c>
      <c s="34">
        <v>208.278</v>
      </c>
      <c s="35">
        <v>650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368</v>
      </c>
    </row>
    <row r="17" spans="1:5" ht="25.5">
      <c r="A17" s="38" t="s">
        <v>68</v>
      </c>
      <c r="E17" s="39" t="s">
        <v>369</v>
      </c>
    </row>
    <row r="18" spans="1:5" ht="25.5">
      <c r="A18" t="s">
        <v>70</v>
      </c>
      <c r="E18" s="37" t="s">
        <v>71</v>
      </c>
    </row>
    <row r="19" spans="1:16" ht="12.75">
      <c r="A19" s="26" t="s">
        <v>60</v>
      </c>
      <c s="31" t="s">
        <v>32</v>
      </c>
      <c s="31" t="s">
        <v>61</v>
      </c>
      <c s="26" t="s">
        <v>32</v>
      </c>
      <c s="32" t="s">
        <v>370</v>
      </c>
      <c s="33" t="s">
        <v>64</v>
      </c>
      <c s="34">
        <v>36.288</v>
      </c>
      <c s="35">
        <v>1200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371</v>
      </c>
    </row>
    <row r="21" spans="1:5" ht="25.5">
      <c r="A21" s="38" t="s">
        <v>68</v>
      </c>
      <c r="E21" s="39" t="s">
        <v>372</v>
      </c>
    </row>
    <row r="22" spans="1:5" ht="25.5">
      <c r="A22" t="s">
        <v>70</v>
      </c>
      <c r="E22" s="37" t="s">
        <v>71</v>
      </c>
    </row>
    <row r="23" spans="1:18" ht="12.75" customHeight="1">
      <c r="A23" s="6" t="s">
        <v>58</v>
      </c>
      <c s="6"/>
      <c s="41" t="s">
        <v>39</v>
      </c>
      <c s="6"/>
      <c s="29" t="s">
        <v>79</v>
      </c>
      <c s="6"/>
      <c s="6"/>
      <c s="6"/>
      <c s="42">
        <f>0+Q23</f>
      </c>
      <c s="6"/>
      <c r="O23">
        <f>0+R23</f>
      </c>
      <c r="Q23">
        <f>0+I24+I28+I32+I36+I40+I44+I48+I52+I56+I60+I64+I68+I72</f>
      </c>
      <c>
        <f>0+O24+O28+O32+O36+O40+O44+O48+O52+O56+O60+O64+O68+O72</f>
      </c>
    </row>
    <row r="24" spans="1:16" ht="12.75">
      <c r="A24" s="26" t="s">
        <v>60</v>
      </c>
      <c s="31" t="s">
        <v>43</v>
      </c>
      <c s="31" t="s">
        <v>373</v>
      </c>
      <c s="26" t="s">
        <v>62</v>
      </c>
      <c s="32" t="s">
        <v>374</v>
      </c>
      <c s="33" t="s">
        <v>117</v>
      </c>
      <c s="34">
        <v>587.6</v>
      </c>
      <c s="35">
        <v>27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89.25">
      <c r="A26" s="38" t="s">
        <v>68</v>
      </c>
      <c r="E26" s="39" t="s">
        <v>375</v>
      </c>
    </row>
    <row r="27" spans="1:5" ht="12.75">
      <c r="A27" t="s">
        <v>70</v>
      </c>
      <c r="E27" s="37" t="s">
        <v>376</v>
      </c>
    </row>
    <row r="28" spans="1:16" ht="25.5">
      <c r="A28" s="26" t="s">
        <v>60</v>
      </c>
      <c s="31" t="s">
        <v>45</v>
      </c>
      <c s="31" t="s">
        <v>80</v>
      </c>
      <c s="26" t="s">
        <v>62</v>
      </c>
      <c s="32" t="s">
        <v>377</v>
      </c>
      <c s="33" t="s">
        <v>82</v>
      </c>
      <c s="34">
        <v>15.12</v>
      </c>
      <c s="35">
        <v>904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38.25">
      <c r="A30" s="38" t="s">
        <v>68</v>
      </c>
      <c r="E30" s="39" t="s">
        <v>378</v>
      </c>
    </row>
    <row r="31" spans="1:5" ht="63.75">
      <c r="A31" t="s">
        <v>70</v>
      </c>
      <c r="E31" s="37" t="s">
        <v>84</v>
      </c>
    </row>
    <row r="32" spans="1:16" ht="25.5">
      <c r="A32" s="26" t="s">
        <v>60</v>
      </c>
      <c s="31" t="s">
        <v>47</v>
      </c>
      <c s="31" t="s">
        <v>91</v>
      </c>
      <c s="26" t="s">
        <v>62</v>
      </c>
      <c s="32" t="s">
        <v>379</v>
      </c>
      <c s="33" t="s">
        <v>82</v>
      </c>
      <c s="34">
        <v>109.62</v>
      </c>
      <c s="35">
        <v>452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76.5">
      <c r="A34" s="38" t="s">
        <v>68</v>
      </c>
      <c r="E34" s="39" t="s">
        <v>380</v>
      </c>
    </row>
    <row r="35" spans="1:5" ht="63.75">
      <c r="A35" t="s">
        <v>70</v>
      </c>
      <c r="E35" s="37" t="s">
        <v>84</v>
      </c>
    </row>
    <row r="36" spans="1:16" ht="12.75">
      <c r="A36" s="26" t="s">
        <v>60</v>
      </c>
      <c s="31" t="s">
        <v>153</v>
      </c>
      <c s="31" t="s">
        <v>381</v>
      </c>
      <c s="26" t="s">
        <v>62</v>
      </c>
      <c s="32" t="s">
        <v>382</v>
      </c>
      <c s="33" t="s">
        <v>82</v>
      </c>
      <c s="34">
        <v>59.03</v>
      </c>
      <c s="35">
        <v>51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89.25">
      <c r="A38" s="38" t="s">
        <v>68</v>
      </c>
      <c r="E38" s="39" t="s">
        <v>383</v>
      </c>
    </row>
    <row r="39" spans="1:5" ht="38.25">
      <c r="A39" t="s">
        <v>70</v>
      </c>
      <c r="E39" s="37" t="s">
        <v>384</v>
      </c>
    </row>
    <row r="40" spans="1:16" ht="25.5">
      <c r="A40" s="26" t="s">
        <v>60</v>
      </c>
      <c s="31" t="s">
        <v>156</v>
      </c>
      <c s="31" t="s">
        <v>102</v>
      </c>
      <c s="26" t="s">
        <v>62</v>
      </c>
      <c s="32" t="s">
        <v>385</v>
      </c>
      <c s="33" t="s">
        <v>82</v>
      </c>
      <c s="34">
        <v>168.5</v>
      </c>
      <c s="35">
        <v>462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25.5">
      <c r="A42" s="38" t="s">
        <v>68</v>
      </c>
      <c r="E42" s="39" t="s">
        <v>386</v>
      </c>
    </row>
    <row r="43" spans="1:5" ht="318.75">
      <c r="A43" t="s">
        <v>70</v>
      </c>
      <c r="E43" s="37" t="s">
        <v>105</v>
      </c>
    </row>
    <row r="44" spans="1:16" ht="25.5">
      <c r="A44" s="26" t="s">
        <v>60</v>
      </c>
      <c s="31" t="s">
        <v>50</v>
      </c>
      <c s="31" t="s">
        <v>106</v>
      </c>
      <c s="26" t="s">
        <v>62</v>
      </c>
      <c s="32" t="s">
        <v>387</v>
      </c>
      <c s="33" t="s">
        <v>82</v>
      </c>
      <c s="34">
        <v>2842.84</v>
      </c>
      <c s="35">
        <v>472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68</v>
      </c>
      <c r="E46" s="39" t="s">
        <v>388</v>
      </c>
    </row>
    <row r="47" spans="1:5" ht="318.75">
      <c r="A47" t="s">
        <v>70</v>
      </c>
      <c r="E47" s="37" t="s">
        <v>105</v>
      </c>
    </row>
    <row r="48" spans="1:16" ht="25.5">
      <c r="A48" s="26" t="s">
        <v>60</v>
      </c>
      <c s="31" t="s">
        <v>52</v>
      </c>
      <c s="31" t="s">
        <v>389</v>
      </c>
      <c s="26" t="s">
        <v>62</v>
      </c>
      <c s="32" t="s">
        <v>390</v>
      </c>
      <c s="33" t="s">
        <v>82</v>
      </c>
      <c s="34">
        <v>2239.72</v>
      </c>
      <c s="35">
        <v>1200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68</v>
      </c>
      <c r="E50" s="39" t="s">
        <v>391</v>
      </c>
    </row>
    <row r="51" spans="1:5" ht="318.75">
      <c r="A51" t="s">
        <v>70</v>
      </c>
      <c r="E51" s="37" t="s">
        <v>392</v>
      </c>
    </row>
    <row r="52" spans="1:16" ht="25.5">
      <c r="A52" s="26" t="s">
        <v>60</v>
      </c>
      <c s="31" t="s">
        <v>54</v>
      </c>
      <c s="31" t="s">
        <v>393</v>
      </c>
      <c s="26" t="s">
        <v>62</v>
      </c>
      <c s="32" t="s">
        <v>394</v>
      </c>
      <c s="33" t="s">
        <v>82</v>
      </c>
      <c s="34">
        <v>272.8</v>
      </c>
      <c s="35">
        <v>874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38.25">
      <c r="A54" s="38" t="s">
        <v>68</v>
      </c>
      <c r="E54" s="39" t="s">
        <v>395</v>
      </c>
    </row>
    <row r="55" spans="1:5" ht="318.75">
      <c r="A55" t="s">
        <v>70</v>
      </c>
      <c r="E55" s="37" t="s">
        <v>105</v>
      </c>
    </row>
    <row r="56" spans="1:16" ht="25.5">
      <c r="A56" s="26" t="s">
        <v>60</v>
      </c>
      <c s="31" t="s">
        <v>137</v>
      </c>
      <c s="31" t="s">
        <v>396</v>
      </c>
      <c s="26" t="s">
        <v>62</v>
      </c>
      <c s="32" t="s">
        <v>397</v>
      </c>
      <c s="33" t="s">
        <v>82</v>
      </c>
      <c s="34">
        <v>92.8</v>
      </c>
      <c s="35">
        <v>1470</v>
      </c>
      <c s="35">
        <f>ROUND(ROUND(H56,2)*ROUND(G56,3),2)</f>
      </c>
      <c s="33" t="s">
        <v>65</v>
      </c>
      <c r="O56">
        <f>(I56*21)/100</f>
      </c>
      <c t="s">
        <v>33</v>
      </c>
    </row>
    <row r="57" spans="1:5" ht="12.75">
      <c r="A57" s="36" t="s">
        <v>66</v>
      </c>
      <c r="E57" s="37" t="s">
        <v>62</v>
      </c>
    </row>
    <row r="58" spans="1:5" ht="38.25">
      <c r="A58" s="38" t="s">
        <v>68</v>
      </c>
      <c r="E58" s="39" t="s">
        <v>398</v>
      </c>
    </row>
    <row r="59" spans="1:5" ht="318.75">
      <c r="A59" t="s">
        <v>70</v>
      </c>
      <c r="E59" s="37" t="s">
        <v>392</v>
      </c>
    </row>
    <row r="60" spans="1:16" ht="12.75">
      <c r="A60" s="26" t="s">
        <v>60</v>
      </c>
      <c s="31" t="s">
        <v>160</v>
      </c>
      <c s="31" t="s">
        <v>251</v>
      </c>
      <c s="26" t="s">
        <v>62</v>
      </c>
      <c s="32" t="s">
        <v>252</v>
      </c>
      <c s="33" t="s">
        <v>82</v>
      </c>
      <c s="34">
        <v>3833.68</v>
      </c>
      <c s="35">
        <v>625</v>
      </c>
      <c s="35">
        <f>ROUND(ROUND(H60,2)*ROUND(G60,3),2)</f>
      </c>
      <c s="33" t="s">
        <v>65</v>
      </c>
      <c r="O60">
        <f>(I60*21)/100</f>
      </c>
      <c t="s">
        <v>33</v>
      </c>
    </row>
    <row r="61" spans="1:5" ht="12.75">
      <c r="A61" s="36" t="s">
        <v>66</v>
      </c>
      <c r="E61" s="37" t="s">
        <v>62</v>
      </c>
    </row>
    <row r="62" spans="1:5" ht="178.5">
      <c r="A62" s="38" t="s">
        <v>68</v>
      </c>
      <c r="E62" s="39" t="s">
        <v>399</v>
      </c>
    </row>
    <row r="63" spans="1:5" ht="229.5">
      <c r="A63" t="s">
        <v>70</v>
      </c>
      <c r="E63" s="37" t="s">
        <v>254</v>
      </c>
    </row>
    <row r="64" spans="1:16" ht="12.75">
      <c r="A64" s="26" t="s">
        <v>60</v>
      </c>
      <c s="31" t="s">
        <v>169</v>
      </c>
      <c s="31" t="s">
        <v>110</v>
      </c>
      <c s="26" t="s">
        <v>62</v>
      </c>
      <c s="32" t="s">
        <v>111</v>
      </c>
      <c s="33" t="s">
        <v>82</v>
      </c>
      <c s="34">
        <v>1317.12</v>
      </c>
      <c s="35">
        <v>750</v>
      </c>
      <c s="35">
        <f>ROUND(ROUND(H64,2)*ROUND(G64,3),2)</f>
      </c>
      <c s="33" t="s">
        <v>65</v>
      </c>
      <c r="O64">
        <f>(I64*21)/100</f>
      </c>
      <c t="s">
        <v>33</v>
      </c>
    </row>
    <row r="65" spans="1:5" ht="12.75">
      <c r="A65" s="36" t="s">
        <v>66</v>
      </c>
      <c r="E65" s="37" t="s">
        <v>400</v>
      </c>
    </row>
    <row r="66" spans="1:5" ht="25.5">
      <c r="A66" s="38" t="s">
        <v>68</v>
      </c>
      <c r="E66" s="39" t="s">
        <v>401</v>
      </c>
    </row>
    <row r="67" spans="1:5" ht="293.25">
      <c r="A67" t="s">
        <v>70</v>
      </c>
      <c r="E67" s="37" t="s">
        <v>113</v>
      </c>
    </row>
    <row r="68" spans="1:16" ht="12.75">
      <c r="A68" s="26" t="s">
        <v>60</v>
      </c>
      <c s="31" t="s">
        <v>175</v>
      </c>
      <c s="31" t="s">
        <v>402</v>
      </c>
      <c s="26" t="s">
        <v>62</v>
      </c>
      <c s="32" t="s">
        <v>403</v>
      </c>
      <c s="33" t="s">
        <v>117</v>
      </c>
      <c s="34">
        <v>587.6</v>
      </c>
      <c s="35">
        <v>15</v>
      </c>
      <c s="35">
        <f>ROUND(ROUND(H68,2)*ROUND(G68,3),2)</f>
      </c>
      <c s="33" t="s">
        <v>65</v>
      </c>
      <c r="O68">
        <f>(I68*21)/100</f>
      </c>
      <c t="s">
        <v>33</v>
      </c>
    </row>
    <row r="69" spans="1:5" ht="12.75">
      <c r="A69" s="36" t="s">
        <v>66</v>
      </c>
      <c r="E69" s="37" t="s">
        <v>62</v>
      </c>
    </row>
    <row r="70" spans="1:5" ht="89.25">
      <c r="A70" s="38" t="s">
        <v>68</v>
      </c>
      <c r="E70" s="39" t="s">
        <v>375</v>
      </c>
    </row>
    <row r="71" spans="1:5" ht="38.25">
      <c r="A71" t="s">
        <v>70</v>
      </c>
      <c r="E71" s="37" t="s">
        <v>404</v>
      </c>
    </row>
    <row r="72" spans="1:16" ht="12.75">
      <c r="A72" s="26" t="s">
        <v>60</v>
      </c>
      <c s="31" t="s">
        <v>96</v>
      </c>
      <c s="31" t="s">
        <v>405</v>
      </c>
      <c s="26" t="s">
        <v>62</v>
      </c>
      <c s="32" t="s">
        <v>406</v>
      </c>
      <c s="33" t="s">
        <v>117</v>
      </c>
      <c s="34">
        <v>587.6</v>
      </c>
      <c s="35">
        <v>14</v>
      </c>
      <c s="35">
        <f>ROUND(ROUND(H72,2)*ROUND(G72,3),2)</f>
      </c>
      <c s="33" t="s">
        <v>65</v>
      </c>
      <c r="O72">
        <f>(I72*21)/100</f>
      </c>
      <c t="s">
        <v>33</v>
      </c>
    </row>
    <row r="73" spans="1:5" ht="12.75">
      <c r="A73" s="36" t="s">
        <v>66</v>
      </c>
      <c r="E73" s="37" t="s">
        <v>62</v>
      </c>
    </row>
    <row r="74" spans="1:5" ht="89.25">
      <c r="A74" s="38" t="s">
        <v>68</v>
      </c>
      <c r="E74" s="39" t="s">
        <v>375</v>
      </c>
    </row>
    <row r="75" spans="1:5" ht="25.5">
      <c r="A75" t="s">
        <v>70</v>
      </c>
      <c r="E75" s="37" t="s">
        <v>407</v>
      </c>
    </row>
    <row r="76" spans="1:18" ht="12.75" customHeight="1">
      <c r="A76" s="6" t="s">
        <v>58</v>
      </c>
      <c s="6"/>
      <c s="41" t="s">
        <v>43</v>
      </c>
      <c s="6"/>
      <c s="29" t="s">
        <v>288</v>
      </c>
      <c s="6"/>
      <c s="6"/>
      <c s="6"/>
      <c s="42">
        <f>0+Q76</f>
      </c>
      <c s="6"/>
      <c r="O76">
        <f>0+R76</f>
      </c>
      <c r="Q76">
        <f>0+I77+I81</f>
      </c>
      <c>
        <f>0+O77+O81</f>
      </c>
    </row>
    <row r="77" spans="1:16" ht="12.75">
      <c r="A77" s="26" t="s">
        <v>60</v>
      </c>
      <c s="31" t="s">
        <v>101</v>
      </c>
      <c s="31" t="s">
        <v>299</v>
      </c>
      <c s="26" t="s">
        <v>62</v>
      </c>
      <c s="32" t="s">
        <v>300</v>
      </c>
      <c s="33" t="s">
        <v>82</v>
      </c>
      <c s="34">
        <v>202.157</v>
      </c>
      <c s="35">
        <v>750</v>
      </c>
      <c s="35">
        <f>ROUND(ROUND(H77,2)*ROUND(G77,3),2)</f>
      </c>
      <c s="33" t="s">
        <v>65</v>
      </c>
      <c r="O77">
        <f>(I77*21)/100</f>
      </c>
      <c t="s">
        <v>33</v>
      </c>
    </row>
    <row r="78" spans="1:5" ht="12.75">
      <c r="A78" s="36" t="s">
        <v>66</v>
      </c>
      <c r="E78" s="37" t="s">
        <v>408</v>
      </c>
    </row>
    <row r="79" spans="1:5" ht="76.5">
      <c r="A79" s="38" t="s">
        <v>68</v>
      </c>
      <c r="E79" s="39" t="s">
        <v>409</v>
      </c>
    </row>
    <row r="80" spans="1:5" ht="38.25">
      <c r="A80" t="s">
        <v>70</v>
      </c>
      <c r="E80" s="37" t="s">
        <v>302</v>
      </c>
    </row>
    <row r="81" spans="1:16" ht="12.75">
      <c r="A81" s="26" t="s">
        <v>60</v>
      </c>
      <c s="31" t="s">
        <v>410</v>
      </c>
      <c s="31" t="s">
        <v>306</v>
      </c>
      <c s="26" t="s">
        <v>62</v>
      </c>
      <c s="32" t="s">
        <v>307</v>
      </c>
      <c s="33" t="s">
        <v>82</v>
      </c>
      <c s="34">
        <v>4.8</v>
      </c>
      <c s="35">
        <v>4780</v>
      </c>
      <c s="35">
        <f>ROUND(ROUND(H81,2)*ROUND(G81,3),2)</f>
      </c>
      <c s="33" t="s">
        <v>65</v>
      </c>
      <c r="O81">
        <f>(I81*21)/100</f>
      </c>
      <c t="s">
        <v>33</v>
      </c>
    </row>
    <row r="82" spans="1:5" ht="12.75">
      <c r="A82" s="36" t="s">
        <v>66</v>
      </c>
      <c r="E82" s="37" t="s">
        <v>62</v>
      </c>
    </row>
    <row r="83" spans="1:5" ht="38.25">
      <c r="A83" s="38" t="s">
        <v>68</v>
      </c>
      <c r="E83" s="39" t="s">
        <v>411</v>
      </c>
    </row>
    <row r="84" spans="1:5" ht="102">
      <c r="A84" t="s">
        <v>70</v>
      </c>
      <c r="E84" s="37" t="s">
        <v>309</v>
      </c>
    </row>
    <row r="85" spans="1:18" ht="12.75" customHeight="1">
      <c r="A85" s="6" t="s">
        <v>58</v>
      </c>
      <c s="6"/>
      <c s="41" t="s">
        <v>45</v>
      </c>
      <c s="6"/>
      <c s="29" t="s">
        <v>132</v>
      </c>
      <c s="6"/>
      <c s="6"/>
      <c s="6"/>
      <c s="42">
        <f>0+Q85</f>
      </c>
      <c s="6"/>
      <c r="O85">
        <f>0+R85</f>
      </c>
      <c r="Q85">
        <f>0+I86+I90+I94+I98</f>
      </c>
      <c>
        <f>0+O86+O90+O94+O98</f>
      </c>
    </row>
    <row r="86" spans="1:16" ht="12.75">
      <c r="A86" s="26" t="s">
        <v>60</v>
      </c>
      <c s="31" t="s">
        <v>213</v>
      </c>
      <c s="31" t="s">
        <v>412</v>
      </c>
      <c s="26" t="s">
        <v>62</v>
      </c>
      <c s="32" t="s">
        <v>413</v>
      </c>
      <c s="33" t="s">
        <v>82</v>
      </c>
      <c s="34">
        <v>109.62</v>
      </c>
      <c s="35">
        <v>708</v>
      </c>
      <c s="35">
        <f>ROUND(ROUND(H86,2)*ROUND(G86,3),2)</f>
      </c>
      <c s="33" t="s">
        <v>65</v>
      </c>
      <c r="O86">
        <f>(I86*21)/100</f>
      </c>
      <c t="s">
        <v>33</v>
      </c>
    </row>
    <row r="87" spans="1:5" ht="12.75">
      <c r="A87" s="36" t="s">
        <v>66</v>
      </c>
      <c r="E87" s="37" t="s">
        <v>62</v>
      </c>
    </row>
    <row r="88" spans="1:5" ht="76.5">
      <c r="A88" s="38" t="s">
        <v>68</v>
      </c>
      <c r="E88" s="39" t="s">
        <v>380</v>
      </c>
    </row>
    <row r="89" spans="1:5" ht="51">
      <c r="A89" t="s">
        <v>70</v>
      </c>
      <c r="E89" s="37" t="s">
        <v>141</v>
      </c>
    </row>
    <row r="90" spans="1:16" ht="12.75">
      <c r="A90" s="26" t="s">
        <v>60</v>
      </c>
      <c s="31" t="s">
        <v>414</v>
      </c>
      <c s="31" t="s">
        <v>148</v>
      </c>
      <c s="26" t="s">
        <v>62</v>
      </c>
      <c s="32" t="s">
        <v>149</v>
      </c>
      <c s="33" t="s">
        <v>117</v>
      </c>
      <c s="34">
        <v>100.8</v>
      </c>
      <c s="35">
        <v>12</v>
      </c>
      <c s="35">
        <f>ROUND(ROUND(H90,2)*ROUND(G90,3),2)</f>
      </c>
      <c s="33" t="s">
        <v>65</v>
      </c>
      <c r="O90">
        <f>(I90*0)/100</f>
      </c>
      <c t="s">
        <v>37</v>
      </c>
    </row>
    <row r="91" spans="1:5" ht="12.75">
      <c r="A91" s="36" t="s">
        <v>66</v>
      </c>
      <c r="E91" s="37" t="s">
        <v>62</v>
      </c>
    </row>
    <row r="92" spans="1:5" ht="38.25">
      <c r="A92" s="38" t="s">
        <v>68</v>
      </c>
      <c r="E92" s="39" t="s">
        <v>415</v>
      </c>
    </row>
    <row r="93" spans="1:5" ht="51">
      <c r="A93" t="s">
        <v>70</v>
      </c>
      <c r="E93" s="37" t="s">
        <v>146</v>
      </c>
    </row>
    <row r="94" spans="1:16" ht="12.75">
      <c r="A94" s="26" t="s">
        <v>60</v>
      </c>
      <c s="31" t="s">
        <v>208</v>
      </c>
      <c s="31" t="s">
        <v>416</v>
      </c>
      <c s="26" t="s">
        <v>62</v>
      </c>
      <c s="32" t="s">
        <v>417</v>
      </c>
      <c s="33" t="s">
        <v>82</v>
      </c>
      <c s="34">
        <v>5.04</v>
      </c>
      <c s="35">
        <v>5790</v>
      </c>
      <c s="35">
        <f>ROUND(ROUND(H94,2)*ROUND(G94,3),2)</f>
      </c>
      <c s="33" t="s">
        <v>65</v>
      </c>
      <c r="O94">
        <f>(I94*21)/100</f>
      </c>
      <c t="s">
        <v>33</v>
      </c>
    </row>
    <row r="95" spans="1:5" ht="12.75">
      <c r="A95" s="36" t="s">
        <v>66</v>
      </c>
      <c r="E95" s="37" t="s">
        <v>62</v>
      </c>
    </row>
    <row r="96" spans="1:5" ht="38.25">
      <c r="A96" s="38" t="s">
        <v>68</v>
      </c>
      <c r="E96" s="39" t="s">
        <v>418</v>
      </c>
    </row>
    <row r="97" spans="1:5" ht="204">
      <c r="A97" t="s">
        <v>70</v>
      </c>
      <c r="E97" s="37" t="s">
        <v>419</v>
      </c>
    </row>
    <row r="98" spans="1:16" ht="12.75">
      <c r="A98" s="26" t="s">
        <v>60</v>
      </c>
      <c s="31" t="s">
        <v>218</v>
      </c>
      <c s="31" t="s">
        <v>420</v>
      </c>
      <c s="26" t="s">
        <v>62</v>
      </c>
      <c s="32" t="s">
        <v>421</v>
      </c>
      <c s="33" t="s">
        <v>82</v>
      </c>
      <c s="34">
        <v>10.08</v>
      </c>
      <c s="35">
        <v>6560</v>
      </c>
      <c s="35">
        <f>ROUND(ROUND(H98,2)*ROUND(G98,3),2)</f>
      </c>
      <c s="33" t="s">
        <v>65</v>
      </c>
      <c r="O98">
        <f>(I98*21)/100</f>
      </c>
      <c t="s">
        <v>33</v>
      </c>
    </row>
    <row r="99" spans="1:5" ht="12.75">
      <c r="A99" s="36" t="s">
        <v>66</v>
      </c>
      <c r="E99" s="37" t="s">
        <v>62</v>
      </c>
    </row>
    <row r="100" spans="1:5" ht="38.25">
      <c r="A100" s="38" t="s">
        <v>68</v>
      </c>
      <c r="E100" s="39" t="s">
        <v>422</v>
      </c>
    </row>
    <row r="101" spans="1:5" ht="204">
      <c r="A101" t="s">
        <v>70</v>
      </c>
      <c r="E101" s="37" t="s">
        <v>419</v>
      </c>
    </row>
    <row r="102" spans="1:18" ht="12.75" customHeight="1">
      <c r="A102" s="6" t="s">
        <v>58</v>
      </c>
      <c s="6"/>
      <c s="41" t="s">
        <v>156</v>
      </c>
      <c s="6"/>
      <c s="29" t="s">
        <v>159</v>
      </c>
      <c s="6"/>
      <c s="6"/>
      <c s="6"/>
      <c s="42">
        <f>0+Q102</f>
      </c>
      <c s="6"/>
      <c r="O102">
        <f>0+R102</f>
      </c>
      <c r="Q102">
        <f>0+I103+I107+I111+I115+I119+I123+I127</f>
      </c>
      <c>
        <f>0+O103+O107+O111+O115+O119+O123+O127</f>
      </c>
    </row>
    <row r="103" spans="1:16" ht="12.75">
      <c r="A103" s="26" t="s">
        <v>60</v>
      </c>
      <c s="31" t="s">
        <v>182</v>
      </c>
      <c s="31" t="s">
        <v>423</v>
      </c>
      <c s="26" t="s">
        <v>62</v>
      </c>
      <c s="32" t="s">
        <v>424</v>
      </c>
      <c s="33" t="s">
        <v>124</v>
      </c>
      <c s="34">
        <v>1344</v>
      </c>
      <c s="35">
        <v>1810</v>
      </c>
      <c s="35">
        <f>ROUND(ROUND(H103,2)*ROUND(G103,3),2)</f>
      </c>
      <c s="33" t="s">
        <v>65</v>
      </c>
      <c r="O103">
        <f>(I103*21)/100</f>
      </c>
      <c t="s">
        <v>33</v>
      </c>
    </row>
    <row r="104" spans="1:5" ht="12.75">
      <c r="A104" s="36" t="s">
        <v>66</v>
      </c>
      <c r="E104" s="37" t="s">
        <v>425</v>
      </c>
    </row>
    <row r="105" spans="1:5" ht="38.25">
      <c r="A105" s="38" t="s">
        <v>68</v>
      </c>
      <c r="E105" s="39" t="s">
        <v>426</v>
      </c>
    </row>
    <row r="106" spans="1:5" ht="255">
      <c r="A106" t="s">
        <v>70</v>
      </c>
      <c r="E106" s="37" t="s">
        <v>164</v>
      </c>
    </row>
    <row r="107" spans="1:16" ht="12.75">
      <c r="A107" s="26" t="s">
        <v>60</v>
      </c>
      <c s="31" t="s">
        <v>121</v>
      </c>
      <c s="31" t="s">
        <v>427</v>
      </c>
      <c s="26" t="s">
        <v>62</v>
      </c>
      <c s="32" t="s">
        <v>428</v>
      </c>
      <c s="33" t="s">
        <v>172</v>
      </c>
      <c s="34">
        <v>31</v>
      </c>
      <c s="35">
        <v>23200</v>
      </c>
      <c s="35">
        <f>ROUND(ROUND(H107,2)*ROUND(G107,3),2)</f>
      </c>
      <c s="33" t="s">
        <v>65</v>
      </c>
      <c r="O107">
        <f>(I107*21)/100</f>
      </c>
      <c t="s">
        <v>33</v>
      </c>
    </row>
    <row r="108" spans="1:5" ht="12.75">
      <c r="A108" s="36" t="s">
        <v>66</v>
      </c>
      <c r="E108" s="37" t="s">
        <v>62</v>
      </c>
    </row>
    <row r="109" spans="1:5" ht="38.25">
      <c r="A109" s="38" t="s">
        <v>68</v>
      </c>
      <c r="E109" s="39" t="s">
        <v>429</v>
      </c>
    </row>
    <row r="110" spans="1:5" ht="255">
      <c r="A110" t="s">
        <v>70</v>
      </c>
      <c r="E110" s="37" t="s">
        <v>430</v>
      </c>
    </row>
    <row r="111" spans="1:16" ht="12.75">
      <c r="A111" s="26" t="s">
        <v>60</v>
      </c>
      <c s="31" t="s">
        <v>114</v>
      </c>
      <c s="31" t="s">
        <v>431</v>
      </c>
      <c s="26" t="s">
        <v>62</v>
      </c>
      <c s="32" t="s">
        <v>432</v>
      </c>
      <c s="33" t="s">
        <v>172</v>
      </c>
      <c s="34">
        <v>4</v>
      </c>
      <c s="35">
        <v>25200</v>
      </c>
      <c s="35">
        <f>ROUND(ROUND(H111,2)*ROUND(G111,3),2)</f>
      </c>
      <c s="33" t="s">
        <v>65</v>
      </c>
      <c r="O111">
        <f>(I111*21)/100</f>
      </c>
      <c t="s">
        <v>33</v>
      </c>
    </row>
    <row r="112" spans="1:5" ht="12.75">
      <c r="A112" s="36" t="s">
        <v>66</v>
      </c>
      <c r="E112" s="37" t="s">
        <v>433</v>
      </c>
    </row>
    <row r="113" spans="1:5" ht="38.25">
      <c r="A113" s="38" t="s">
        <v>68</v>
      </c>
      <c r="E113" s="39" t="s">
        <v>434</v>
      </c>
    </row>
    <row r="114" spans="1:5" ht="255">
      <c r="A114" t="s">
        <v>70</v>
      </c>
      <c r="E114" s="37" t="s">
        <v>435</v>
      </c>
    </row>
    <row r="115" spans="1:16" ht="12.75">
      <c r="A115" s="26" t="s">
        <v>60</v>
      </c>
      <c s="31" t="s">
        <v>127</v>
      </c>
      <c s="31" t="s">
        <v>436</v>
      </c>
      <c s="26" t="s">
        <v>62</v>
      </c>
      <c s="32" t="s">
        <v>437</v>
      </c>
      <c s="33" t="s">
        <v>124</v>
      </c>
      <c s="34">
        <v>1344</v>
      </c>
      <c s="35">
        <v>17</v>
      </c>
      <c s="35">
        <f>ROUND(ROUND(H115,2)*ROUND(G115,3),2)</f>
      </c>
      <c s="33" t="s">
        <v>65</v>
      </c>
      <c r="O115">
        <f>(I115*21)/100</f>
      </c>
      <c t="s">
        <v>33</v>
      </c>
    </row>
    <row r="116" spans="1:5" ht="12.75">
      <c r="A116" s="36" t="s">
        <v>66</v>
      </c>
      <c r="E116" s="37" t="s">
        <v>62</v>
      </c>
    </row>
    <row r="117" spans="1:5" ht="25.5">
      <c r="A117" s="38" t="s">
        <v>68</v>
      </c>
      <c r="E117" s="39" t="s">
        <v>438</v>
      </c>
    </row>
    <row r="118" spans="1:5" ht="38.25">
      <c r="A118" t="s">
        <v>70</v>
      </c>
      <c r="E118" s="37" t="s">
        <v>439</v>
      </c>
    </row>
    <row r="119" spans="1:16" ht="12.75">
      <c r="A119" s="26" t="s">
        <v>60</v>
      </c>
      <c s="31" t="s">
        <v>165</v>
      </c>
      <c s="31" t="s">
        <v>440</v>
      </c>
      <c s="26" t="s">
        <v>62</v>
      </c>
      <c s="32" t="s">
        <v>441</v>
      </c>
      <c s="33" t="s">
        <v>172</v>
      </c>
      <c s="34">
        <v>35</v>
      </c>
      <c s="35">
        <v>320</v>
      </c>
      <c s="35">
        <f>ROUND(ROUND(H119,2)*ROUND(G119,3),2)</f>
      </c>
      <c s="33" t="s">
        <v>65</v>
      </c>
      <c r="O119">
        <f>(I119*21)/100</f>
      </c>
      <c t="s">
        <v>33</v>
      </c>
    </row>
    <row r="120" spans="1:5" ht="12.75">
      <c r="A120" s="36" t="s">
        <v>66</v>
      </c>
      <c r="E120" s="37" t="s">
        <v>62</v>
      </c>
    </row>
    <row r="121" spans="1:5" ht="25.5">
      <c r="A121" s="38" t="s">
        <v>68</v>
      </c>
      <c r="E121" s="39" t="s">
        <v>442</v>
      </c>
    </row>
    <row r="122" spans="1:5" ht="51">
      <c r="A122" t="s">
        <v>70</v>
      </c>
      <c r="E122" s="37" t="s">
        <v>443</v>
      </c>
    </row>
    <row r="123" spans="1:16" ht="12.75">
      <c r="A123" s="26" t="s">
        <v>60</v>
      </c>
      <c s="31" t="s">
        <v>109</v>
      </c>
      <c s="31" t="s">
        <v>444</v>
      </c>
      <c s="26" t="s">
        <v>62</v>
      </c>
      <c s="32" t="s">
        <v>445</v>
      </c>
      <c s="33" t="s">
        <v>124</v>
      </c>
      <c s="34">
        <v>1344</v>
      </c>
      <c s="35">
        <v>279</v>
      </c>
      <c s="35">
        <f>ROUND(ROUND(H123,2)*ROUND(G123,3),2)</f>
      </c>
      <c s="33" t="s">
        <v>65</v>
      </c>
      <c r="O123">
        <f>(I123*21)/100</f>
      </c>
      <c t="s">
        <v>33</v>
      </c>
    </row>
    <row r="124" spans="1:5" ht="12.75">
      <c r="A124" s="36" t="s">
        <v>66</v>
      </c>
      <c r="E124" s="37" t="s">
        <v>62</v>
      </c>
    </row>
    <row r="125" spans="1:5" ht="25.5">
      <c r="A125" s="38" t="s">
        <v>68</v>
      </c>
      <c r="E125" s="39" t="s">
        <v>438</v>
      </c>
    </row>
    <row r="126" spans="1:5" ht="51">
      <c r="A126" t="s">
        <v>70</v>
      </c>
      <c r="E126" s="37" t="s">
        <v>443</v>
      </c>
    </row>
    <row r="127" spans="1:16" ht="12.75">
      <c r="A127" s="26" t="s">
        <v>60</v>
      </c>
      <c s="31" t="s">
        <v>289</v>
      </c>
      <c s="31" t="s">
        <v>446</v>
      </c>
      <c s="26" t="s">
        <v>62</v>
      </c>
      <c s="32" t="s">
        <v>447</v>
      </c>
      <c s="33" t="s">
        <v>124</v>
      </c>
      <c s="34">
        <v>1344</v>
      </c>
      <c s="35">
        <v>98</v>
      </c>
      <c s="35">
        <f>ROUND(ROUND(H127,2)*ROUND(G127,3),2)</f>
      </c>
      <c s="33" t="s">
        <v>65</v>
      </c>
      <c r="O127">
        <f>(I127*21)/100</f>
      </c>
      <c t="s">
        <v>33</v>
      </c>
    </row>
    <row r="128" spans="1:5" ht="12.75">
      <c r="A128" s="36" t="s">
        <v>66</v>
      </c>
      <c r="E128" s="37" t="s">
        <v>448</v>
      </c>
    </row>
    <row r="129" spans="1:5" ht="25.5">
      <c r="A129" s="38" t="s">
        <v>68</v>
      </c>
      <c r="E129" s="39" t="s">
        <v>438</v>
      </c>
    </row>
    <row r="130" spans="1:5" ht="25.5">
      <c r="A130" t="s">
        <v>70</v>
      </c>
      <c r="E130" s="37" t="s">
        <v>449</v>
      </c>
    </row>
    <row r="131" spans="1:18" ht="12.75" customHeight="1">
      <c r="A131" s="6" t="s">
        <v>58</v>
      </c>
      <c s="6"/>
      <c s="41" t="s">
        <v>50</v>
      </c>
      <c s="6"/>
      <c s="29" t="s">
        <v>181</v>
      </c>
      <c s="6"/>
      <c s="6"/>
      <c s="6"/>
      <c s="42">
        <f>0+Q131</f>
      </c>
      <c s="6"/>
      <c r="O131">
        <f>0+R131</f>
      </c>
      <c r="Q131">
        <f>0+I132</f>
      </c>
      <c>
        <f>0+O132</f>
      </c>
    </row>
    <row r="132" spans="1:16" ht="12.75">
      <c r="A132" s="26" t="s">
        <v>60</v>
      </c>
      <c s="31" t="s">
        <v>450</v>
      </c>
      <c s="31" t="s">
        <v>451</v>
      </c>
      <c s="26" t="s">
        <v>62</v>
      </c>
      <c s="32" t="s">
        <v>452</v>
      </c>
      <c s="33" t="s">
        <v>172</v>
      </c>
      <c s="34">
        <v>1</v>
      </c>
      <c s="35">
        <v>12400</v>
      </c>
      <c s="35">
        <f>ROUND(ROUND(H132,2)*ROUND(G132,3),2)</f>
      </c>
      <c s="33" t="s">
        <v>65</v>
      </c>
      <c r="O132">
        <f>(I132*21)/100</f>
      </c>
      <c t="s">
        <v>33</v>
      </c>
    </row>
    <row r="133" spans="1:5" ht="12.75">
      <c r="A133" s="36" t="s">
        <v>66</v>
      </c>
      <c r="E133" s="37" t="s">
        <v>62</v>
      </c>
    </row>
    <row r="134" spans="1:5" ht="38.25">
      <c r="A134" s="38" t="s">
        <v>68</v>
      </c>
      <c r="E134" s="39" t="s">
        <v>453</v>
      </c>
    </row>
    <row r="135" spans="1:5" ht="409.5">
      <c r="A135" t="s">
        <v>70</v>
      </c>
      <c r="E135" s="37" t="s">
        <v>454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455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455</v>
      </c>
      <c s="6"/>
      <c s="18" t="s">
        <v>456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458</v>
      </c>
      <c s="26" t="s">
        <v>62</v>
      </c>
      <c s="32" t="s">
        <v>63</v>
      </c>
      <c s="33" t="s">
        <v>172</v>
      </c>
      <c s="34">
        <v>3</v>
      </c>
      <c s="35">
        <v>600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459</v>
      </c>
    </row>
    <row r="13" spans="1:5" ht="25.5">
      <c r="A13" s="38" t="s">
        <v>68</v>
      </c>
      <c r="E13" s="39" t="s">
        <v>460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79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461</v>
      </c>
      <c s="26" t="s">
        <v>62</v>
      </c>
      <c s="32" t="s">
        <v>462</v>
      </c>
      <c s="33" t="s">
        <v>172</v>
      </c>
      <c s="34">
        <v>3</v>
      </c>
      <c s="35">
        <v>669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68</v>
      </c>
      <c r="E18" s="39" t="s">
        <v>463</v>
      </c>
    </row>
    <row r="19" spans="1:5" ht="76.5">
      <c r="A19" t="s">
        <v>70</v>
      </c>
      <c r="E19" s="37" t="s">
        <v>464</v>
      </c>
    </row>
    <row r="20" spans="1:16" ht="12.75">
      <c r="A20" s="26" t="s">
        <v>60</v>
      </c>
      <c s="31" t="s">
        <v>39</v>
      </c>
      <c s="31" t="s">
        <v>465</v>
      </c>
      <c s="26" t="s">
        <v>62</v>
      </c>
      <c s="32" t="s">
        <v>466</v>
      </c>
      <c s="33" t="s">
        <v>172</v>
      </c>
      <c s="34">
        <v>3</v>
      </c>
      <c s="35">
        <v>812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51">
      <c r="A22" s="38" t="s">
        <v>68</v>
      </c>
      <c r="E22" s="39" t="s">
        <v>463</v>
      </c>
    </row>
    <row r="23" spans="1:5" ht="114.75">
      <c r="A23" t="s">
        <v>70</v>
      </c>
      <c r="E23" s="37" t="s">
        <v>467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470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468</v>
      </c>
      <c s="1"/>
      <c s="14" t="s">
        <v>469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470</v>
      </c>
      <c s="6"/>
      <c s="18" t="s">
        <v>471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6" t="s">
        <v>60</v>
      </c>
      <c s="31" t="s">
        <v>137</v>
      </c>
      <c s="31" t="s">
        <v>474</v>
      </c>
      <c s="26" t="s">
        <v>62</v>
      </c>
      <c s="32" t="s">
        <v>475</v>
      </c>
      <c s="33" t="s">
        <v>476</v>
      </c>
      <c s="34">
        <v>1</v>
      </c>
      <c s="35">
        <v>250000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25.5">
      <c r="A13" s="38" t="s">
        <v>68</v>
      </c>
      <c r="E13" s="39" t="s">
        <v>477</v>
      </c>
    </row>
    <row r="14" spans="1:5" ht="12.75">
      <c r="A14" t="s">
        <v>70</v>
      </c>
      <c r="E14" s="37" t="s">
        <v>478</v>
      </c>
    </row>
    <row r="15" spans="1:16" ht="12.75">
      <c r="A15" s="26" t="s">
        <v>60</v>
      </c>
      <c s="31" t="s">
        <v>39</v>
      </c>
      <c s="31" t="s">
        <v>479</v>
      </c>
      <c s="26" t="s">
        <v>62</v>
      </c>
      <c s="32" t="s">
        <v>480</v>
      </c>
      <c s="33" t="s">
        <v>476</v>
      </c>
      <c s="34">
        <v>1</v>
      </c>
      <c s="35">
        <v>25000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25.5">
      <c r="A16" s="36" t="s">
        <v>66</v>
      </c>
      <c r="E16" s="37" t="s">
        <v>481</v>
      </c>
    </row>
    <row r="17" spans="1:5" ht="25.5">
      <c r="A17" s="38" t="s">
        <v>68</v>
      </c>
      <c r="E17" s="39" t="s">
        <v>477</v>
      </c>
    </row>
    <row r="18" spans="1:5" ht="12.75">
      <c r="A18" t="s">
        <v>70</v>
      </c>
      <c r="E18" s="37" t="s">
        <v>482</v>
      </c>
    </row>
    <row r="19" spans="1:16" ht="12.75">
      <c r="A19" s="26" t="s">
        <v>60</v>
      </c>
      <c s="31" t="s">
        <v>33</v>
      </c>
      <c s="31" t="s">
        <v>483</v>
      </c>
      <c s="26" t="s">
        <v>62</v>
      </c>
      <c s="32" t="s">
        <v>484</v>
      </c>
      <c s="33" t="s">
        <v>476</v>
      </c>
      <c s="34">
        <v>1</v>
      </c>
      <c s="35">
        <v>80000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25.5">
      <c r="A20" s="36" t="s">
        <v>66</v>
      </c>
      <c r="E20" s="37" t="s">
        <v>485</v>
      </c>
    </row>
    <row r="21" spans="1:5" ht="25.5">
      <c r="A21" s="38" t="s">
        <v>68</v>
      </c>
      <c r="E21" s="39" t="s">
        <v>477</v>
      </c>
    </row>
    <row r="22" spans="1:5" ht="12.75">
      <c r="A22" t="s">
        <v>70</v>
      </c>
      <c r="E22" s="37" t="s">
        <v>482</v>
      </c>
    </row>
    <row r="23" spans="1:16" ht="12.75">
      <c r="A23" s="26" t="s">
        <v>60</v>
      </c>
      <c s="31" t="s">
        <v>32</v>
      </c>
      <c s="31" t="s">
        <v>486</v>
      </c>
      <c s="26" t="s">
        <v>62</v>
      </c>
      <c s="32" t="s">
        <v>487</v>
      </c>
      <c s="33" t="s">
        <v>476</v>
      </c>
      <c s="34">
        <v>1</v>
      </c>
      <c s="35">
        <v>250000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53">
      <c r="A24" s="36" t="s">
        <v>66</v>
      </c>
      <c r="E24" s="37" t="s">
        <v>488</v>
      </c>
    </row>
    <row r="25" spans="1:5" ht="12.75">
      <c r="A25" s="38" t="s">
        <v>68</v>
      </c>
      <c r="E25" s="39" t="s">
        <v>489</v>
      </c>
    </row>
    <row r="26" spans="1:5" ht="12.75">
      <c r="A26" t="s">
        <v>70</v>
      </c>
      <c r="E26" s="37" t="s">
        <v>490</v>
      </c>
    </row>
    <row r="27" spans="1:16" ht="12.75">
      <c r="A27" s="26" t="s">
        <v>60</v>
      </c>
      <c s="31" t="s">
        <v>43</v>
      </c>
      <c s="31" t="s">
        <v>491</v>
      </c>
      <c s="26" t="s">
        <v>62</v>
      </c>
      <c s="32" t="s">
        <v>492</v>
      </c>
      <c s="33" t="s">
        <v>476</v>
      </c>
      <c s="34">
        <v>1</v>
      </c>
      <c s="35">
        <v>10000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51">
      <c r="A28" s="36" t="s">
        <v>66</v>
      </c>
      <c r="E28" s="37" t="s">
        <v>493</v>
      </c>
    </row>
    <row r="29" spans="1:5" ht="25.5">
      <c r="A29" s="38" t="s">
        <v>68</v>
      </c>
      <c r="E29" s="39" t="s">
        <v>477</v>
      </c>
    </row>
    <row r="30" spans="1:5" ht="12.75">
      <c r="A30" t="s">
        <v>70</v>
      </c>
      <c r="E30" s="37" t="s">
        <v>494</v>
      </c>
    </row>
    <row r="31" spans="1:16" ht="12.75">
      <c r="A31" s="26" t="s">
        <v>60</v>
      </c>
      <c s="31" t="s">
        <v>47</v>
      </c>
      <c s="31" t="s">
        <v>495</v>
      </c>
      <c s="26" t="s">
        <v>62</v>
      </c>
      <c s="32" t="s">
        <v>496</v>
      </c>
      <c s="33" t="s">
        <v>476</v>
      </c>
      <c s="34">
        <v>1</v>
      </c>
      <c s="35">
        <v>450000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63.75">
      <c r="A32" s="36" t="s">
        <v>66</v>
      </c>
      <c r="E32" s="37" t="s">
        <v>497</v>
      </c>
    </row>
    <row r="33" spans="1:5" ht="25.5">
      <c r="A33" s="38" t="s">
        <v>68</v>
      </c>
      <c r="E33" s="39" t="s">
        <v>477</v>
      </c>
    </row>
    <row r="34" spans="1:5" ht="12.75">
      <c r="A34" t="s">
        <v>70</v>
      </c>
      <c r="E34" s="37" t="s">
        <v>490</v>
      </c>
    </row>
    <row r="35" spans="1:16" ht="12.75">
      <c r="A35" s="26" t="s">
        <v>60</v>
      </c>
      <c s="31" t="s">
        <v>153</v>
      </c>
      <c s="31" t="s">
        <v>498</v>
      </c>
      <c s="26" t="s">
        <v>62</v>
      </c>
      <c s="32" t="s">
        <v>499</v>
      </c>
      <c s="33" t="s">
        <v>476</v>
      </c>
      <c s="34">
        <v>1</v>
      </c>
      <c s="35">
        <v>500000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40.25">
      <c r="A36" s="36" t="s">
        <v>66</v>
      </c>
      <c r="E36" s="37" t="s">
        <v>500</v>
      </c>
    </row>
    <row r="37" spans="1:5" ht="25.5">
      <c r="A37" s="38" t="s">
        <v>68</v>
      </c>
      <c r="E37" s="39" t="s">
        <v>477</v>
      </c>
    </row>
    <row r="38" spans="1:5" ht="12.75">
      <c r="A38" t="s">
        <v>70</v>
      </c>
      <c r="E38" s="37" t="s">
        <v>490</v>
      </c>
    </row>
    <row r="39" spans="1:16" ht="12.75">
      <c r="A39" s="26" t="s">
        <v>60</v>
      </c>
      <c s="31" t="s">
        <v>156</v>
      </c>
      <c s="31" t="s">
        <v>501</v>
      </c>
      <c s="26" t="s">
        <v>62</v>
      </c>
      <c s="32" t="s">
        <v>502</v>
      </c>
      <c s="33" t="s">
        <v>476</v>
      </c>
      <c s="34">
        <v>1</v>
      </c>
      <c s="35">
        <v>200000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63.75">
      <c r="A40" s="36" t="s">
        <v>66</v>
      </c>
      <c r="E40" s="37" t="s">
        <v>503</v>
      </c>
    </row>
    <row r="41" spans="1:5" ht="25.5">
      <c r="A41" s="38" t="s">
        <v>68</v>
      </c>
      <c r="E41" s="39" t="s">
        <v>477</v>
      </c>
    </row>
    <row r="42" spans="1:5" ht="76.5">
      <c r="A42" t="s">
        <v>70</v>
      </c>
      <c r="E42" s="37" t="s">
        <v>504</v>
      </c>
    </row>
    <row r="43" spans="1:16" ht="12.75">
      <c r="A43" s="26" t="s">
        <v>60</v>
      </c>
      <c s="31" t="s">
        <v>50</v>
      </c>
      <c s="31" t="s">
        <v>505</v>
      </c>
      <c s="26" t="s">
        <v>62</v>
      </c>
      <c s="32" t="s">
        <v>506</v>
      </c>
      <c s="33" t="s">
        <v>476</v>
      </c>
      <c s="34">
        <v>1</v>
      </c>
      <c s="35">
        <v>5000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25.5">
      <c r="A44" s="36" t="s">
        <v>66</v>
      </c>
      <c r="E44" s="37" t="s">
        <v>507</v>
      </c>
    </row>
    <row r="45" spans="1:5" ht="25.5">
      <c r="A45" s="38" t="s">
        <v>68</v>
      </c>
      <c r="E45" s="39" t="s">
        <v>477</v>
      </c>
    </row>
    <row r="46" spans="1:5" ht="63.75">
      <c r="A46" t="s">
        <v>70</v>
      </c>
      <c r="E46" s="37" t="s">
        <v>508</v>
      </c>
    </row>
    <row r="47" spans="1:16" ht="12.75">
      <c r="A47" s="26" t="s">
        <v>60</v>
      </c>
      <c s="31" t="s">
        <v>410</v>
      </c>
      <c s="31" t="s">
        <v>509</v>
      </c>
      <c s="26" t="s">
        <v>510</v>
      </c>
      <c s="32" t="s">
        <v>511</v>
      </c>
      <c s="33" t="s">
        <v>476</v>
      </c>
      <c s="34">
        <v>1</v>
      </c>
      <c s="35">
        <v>80000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89.25">
      <c r="A48" s="36" t="s">
        <v>66</v>
      </c>
      <c r="E48" s="37" t="s">
        <v>512</v>
      </c>
    </row>
    <row r="49" spans="1:5" ht="12.75">
      <c r="A49" s="38" t="s">
        <v>68</v>
      </c>
      <c r="E49" s="39" t="s">
        <v>489</v>
      </c>
    </row>
    <row r="50" spans="1:5" ht="12.75">
      <c r="A50" t="s">
        <v>70</v>
      </c>
      <c r="E50" s="37" t="s">
        <v>490</v>
      </c>
    </row>
    <row r="51" spans="1:16" ht="12.75">
      <c r="A51" s="26" t="s">
        <v>60</v>
      </c>
      <c s="31" t="s">
        <v>101</v>
      </c>
      <c s="31" t="s">
        <v>513</v>
      </c>
      <c s="26" t="s">
        <v>62</v>
      </c>
      <c s="32" t="s">
        <v>514</v>
      </c>
      <c s="33" t="s">
        <v>476</v>
      </c>
      <c s="34">
        <v>1</v>
      </c>
      <c s="35">
        <v>100000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63.75">
      <c r="A52" s="36" t="s">
        <v>66</v>
      </c>
      <c r="E52" s="37" t="s">
        <v>515</v>
      </c>
    </row>
    <row r="53" spans="1:5" ht="25.5">
      <c r="A53" s="38" t="s">
        <v>68</v>
      </c>
      <c r="E53" s="39" t="s">
        <v>477</v>
      </c>
    </row>
    <row r="54" spans="1:5" ht="12.75">
      <c r="A54" t="s">
        <v>70</v>
      </c>
      <c r="E54" s="37" t="s">
        <v>516</v>
      </c>
    </row>
    <row r="55" spans="1:16" ht="12.75">
      <c r="A55" s="26" t="s">
        <v>60</v>
      </c>
      <c s="31" t="s">
        <v>52</v>
      </c>
      <c s="31" t="s">
        <v>517</v>
      </c>
      <c s="26" t="s">
        <v>62</v>
      </c>
      <c s="32" t="s">
        <v>518</v>
      </c>
      <c s="33" t="s">
        <v>476</v>
      </c>
      <c s="34">
        <v>1</v>
      </c>
      <c s="35">
        <v>30000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14.75">
      <c r="A56" s="36" t="s">
        <v>66</v>
      </c>
      <c r="E56" s="37" t="s">
        <v>519</v>
      </c>
    </row>
    <row r="57" spans="1:5" ht="25.5">
      <c r="A57" s="38" t="s">
        <v>68</v>
      </c>
      <c r="E57" s="39" t="s">
        <v>477</v>
      </c>
    </row>
    <row r="58" spans="1:5" ht="89.25">
      <c r="A58" t="s">
        <v>70</v>
      </c>
      <c r="E58" s="37" t="s">
        <v>520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468</v>
      </c>
      <c s="1"/>
      <c s="14" t="s">
        <v>469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521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522</v>
      </c>
      <c s="32" t="s">
        <v>63</v>
      </c>
      <c s="33" t="s">
        <v>64</v>
      </c>
      <c s="34">
        <v>363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523</v>
      </c>
    </row>
    <row r="13" spans="1:5" ht="63.75">
      <c r="A13" s="38" t="s">
        <v>68</v>
      </c>
      <c r="E13" s="39" t="s">
        <v>524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79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175</v>
      </c>
      <c s="31" t="s">
        <v>91</v>
      </c>
      <c s="26" t="s">
        <v>62</v>
      </c>
      <c s="32" t="s">
        <v>92</v>
      </c>
      <c s="33" t="s">
        <v>82</v>
      </c>
      <c s="34">
        <v>181.5</v>
      </c>
      <c s="35">
        <v>452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68</v>
      </c>
      <c r="E18" s="39" t="s">
        <v>525</v>
      </c>
    </row>
    <row r="19" spans="1:5" ht="63.75">
      <c r="A19" t="s">
        <v>70</v>
      </c>
      <c r="E19" s="37" t="s">
        <v>84</v>
      </c>
    </row>
    <row r="20" spans="1:16" ht="12.75">
      <c r="A20" s="26" t="s">
        <v>60</v>
      </c>
      <c s="31" t="s">
        <v>208</v>
      </c>
      <c s="31" t="s">
        <v>115</v>
      </c>
      <c s="26" t="s">
        <v>62</v>
      </c>
      <c s="32" t="s">
        <v>116</v>
      </c>
      <c s="33" t="s">
        <v>117</v>
      </c>
      <c s="34">
        <v>605</v>
      </c>
      <c s="35">
        <v>13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68</v>
      </c>
      <c r="E22" s="39" t="s">
        <v>526</v>
      </c>
    </row>
    <row r="23" spans="1:5" ht="25.5">
      <c r="A23" t="s">
        <v>70</v>
      </c>
      <c r="E23" s="37" t="s">
        <v>119</v>
      </c>
    </row>
    <row r="24" spans="1:18" ht="12.75" customHeight="1">
      <c r="A24" s="6" t="s">
        <v>58</v>
      </c>
      <c s="6"/>
      <c s="41" t="s">
        <v>45</v>
      </c>
      <c s="6"/>
      <c s="29" t="s">
        <v>132</v>
      </c>
      <c s="6"/>
      <c s="6"/>
      <c s="6"/>
      <c s="42">
        <f>0+Q24</f>
      </c>
      <c s="6"/>
      <c r="O24">
        <f>0+R24</f>
      </c>
      <c r="Q24">
        <f>0+I25+I29+I33+I37+I41+I45+I49</f>
      </c>
      <c>
        <f>0+O25+O29+O33+O37+O41+O45+O49</f>
      </c>
    </row>
    <row r="25" spans="1:16" ht="12.75">
      <c r="A25" s="26" t="s">
        <v>60</v>
      </c>
      <c s="31" t="s">
        <v>218</v>
      </c>
      <c s="31" t="s">
        <v>527</v>
      </c>
      <c s="26" t="s">
        <v>33</v>
      </c>
      <c s="32" t="s">
        <v>528</v>
      </c>
      <c s="33" t="s">
        <v>117</v>
      </c>
      <c s="34">
        <v>250</v>
      </c>
      <c s="35">
        <v>107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63.75">
      <c r="A27" s="38" t="s">
        <v>68</v>
      </c>
      <c r="E27" s="39" t="s">
        <v>529</v>
      </c>
    </row>
    <row r="28" spans="1:5" ht="51">
      <c r="A28" t="s">
        <v>70</v>
      </c>
      <c r="E28" s="37" t="s">
        <v>141</v>
      </c>
    </row>
    <row r="29" spans="1:16" ht="12.75">
      <c r="A29" s="26" t="s">
        <v>60</v>
      </c>
      <c s="31" t="s">
        <v>45</v>
      </c>
      <c s="31" t="s">
        <v>138</v>
      </c>
      <c s="26" t="s">
        <v>62</v>
      </c>
      <c s="32" t="s">
        <v>139</v>
      </c>
      <c s="33" t="s">
        <v>117</v>
      </c>
      <c s="34">
        <v>355</v>
      </c>
      <c s="35">
        <v>142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68</v>
      </c>
      <c r="E31" s="39" t="s">
        <v>530</v>
      </c>
    </row>
    <row r="32" spans="1:5" ht="51">
      <c r="A32" t="s">
        <v>70</v>
      </c>
      <c r="E32" s="37" t="s">
        <v>141</v>
      </c>
    </row>
    <row r="33" spans="1:16" ht="12.75">
      <c r="A33" s="26" t="s">
        <v>60</v>
      </c>
      <c s="31" t="s">
        <v>47</v>
      </c>
      <c s="31" t="s">
        <v>531</v>
      </c>
      <c s="26" t="s">
        <v>62</v>
      </c>
      <c s="32" t="s">
        <v>532</v>
      </c>
      <c s="33" t="s">
        <v>117</v>
      </c>
      <c s="34">
        <v>250</v>
      </c>
      <c s="35">
        <v>40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25.5">
      <c r="A35" s="38" t="s">
        <v>68</v>
      </c>
      <c r="E35" s="39" t="s">
        <v>533</v>
      </c>
    </row>
    <row r="36" spans="1:5" ht="102">
      <c r="A36" t="s">
        <v>70</v>
      </c>
      <c r="E36" s="37" t="s">
        <v>534</v>
      </c>
    </row>
    <row r="37" spans="1:16" ht="12.75">
      <c r="A37" s="26" t="s">
        <v>60</v>
      </c>
      <c s="31" t="s">
        <v>156</v>
      </c>
      <c s="31" t="s">
        <v>535</v>
      </c>
      <c s="26" t="s">
        <v>62</v>
      </c>
      <c s="32" t="s">
        <v>536</v>
      </c>
      <c s="33" t="s">
        <v>117</v>
      </c>
      <c s="34">
        <v>710</v>
      </c>
      <c s="35">
        <v>12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63.75">
      <c r="A39" s="38" t="s">
        <v>68</v>
      </c>
      <c r="E39" s="39" t="s">
        <v>537</v>
      </c>
    </row>
    <row r="40" spans="1:5" ht="51">
      <c r="A40" t="s">
        <v>70</v>
      </c>
      <c r="E40" s="37" t="s">
        <v>146</v>
      </c>
    </row>
    <row r="41" spans="1:16" ht="12.75">
      <c r="A41" s="26" t="s">
        <v>60</v>
      </c>
      <c s="31" t="s">
        <v>52</v>
      </c>
      <c s="31" t="s">
        <v>538</v>
      </c>
      <c s="26" t="s">
        <v>62</v>
      </c>
      <c s="32" t="s">
        <v>539</v>
      </c>
      <c s="33" t="s">
        <v>117</v>
      </c>
      <c s="34">
        <v>355</v>
      </c>
      <c s="35">
        <v>211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89.25">
      <c r="A43" s="38" t="s">
        <v>68</v>
      </c>
      <c r="E43" s="39" t="s">
        <v>540</v>
      </c>
    </row>
    <row r="44" spans="1:5" ht="140.25">
      <c r="A44" t="s">
        <v>70</v>
      </c>
      <c r="E44" s="37" t="s">
        <v>152</v>
      </c>
    </row>
    <row r="45" spans="1:16" ht="12.75">
      <c r="A45" s="26" t="s">
        <v>60</v>
      </c>
      <c s="31" t="s">
        <v>50</v>
      </c>
      <c s="31" t="s">
        <v>150</v>
      </c>
      <c s="26" t="s">
        <v>62</v>
      </c>
      <c s="32" t="s">
        <v>151</v>
      </c>
      <c s="33" t="s">
        <v>117</v>
      </c>
      <c s="34">
        <v>355</v>
      </c>
      <c s="35">
        <v>263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51">
      <c r="A47" s="38" t="s">
        <v>68</v>
      </c>
      <c r="E47" s="39" t="s">
        <v>541</v>
      </c>
    </row>
    <row r="48" spans="1:5" ht="140.25">
      <c r="A48" t="s">
        <v>70</v>
      </c>
      <c r="E48" s="37" t="s">
        <v>152</v>
      </c>
    </row>
    <row r="49" spans="1:16" ht="12.75">
      <c r="A49" s="26" t="s">
        <v>60</v>
      </c>
      <c s="31" t="s">
        <v>54</v>
      </c>
      <c s="31" t="s">
        <v>542</v>
      </c>
      <c s="26" t="s">
        <v>62</v>
      </c>
      <c s="32" t="s">
        <v>543</v>
      </c>
      <c s="33" t="s">
        <v>117</v>
      </c>
      <c s="34">
        <v>355</v>
      </c>
      <c s="35">
        <v>219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76.5">
      <c r="A51" s="38" t="s">
        <v>68</v>
      </c>
      <c r="E51" s="39" t="s">
        <v>544</v>
      </c>
    </row>
    <row r="52" spans="1:5" ht="140.25">
      <c r="A52" t="s">
        <v>70</v>
      </c>
      <c r="E52" s="37" t="s">
        <v>152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545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468</v>
      </c>
      <c s="1"/>
      <c s="14" t="s">
        <v>469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545</v>
      </c>
      <c s="6"/>
      <c s="18" t="s">
        <v>546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548</v>
      </c>
      <c s="26" t="s">
        <v>62</v>
      </c>
      <c s="32" t="s">
        <v>549</v>
      </c>
      <c s="33" t="s">
        <v>476</v>
      </c>
      <c s="34">
        <v>1</v>
      </c>
      <c s="35">
        <v>130000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12.75">
      <c r="A13" s="38" t="s">
        <v>68</v>
      </c>
      <c r="E13" s="39" t="s">
        <v>489</v>
      </c>
    </row>
    <row r="14" spans="1:5" ht="12.75">
      <c r="A14" t="s">
        <v>70</v>
      </c>
      <c r="E14" s="37" t="s">
        <v>482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